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://ssc-sharepoint/eo/reas/Additional Research Projects/"/>
    </mc:Choice>
  </mc:AlternateContent>
  <xr:revisionPtr revIDLastSave="0" documentId="13_ncr:1_{ADC82F5A-75FF-4A23-AD7A-1D2D7317FC27}" xr6:coauthVersionLast="44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troduction" sheetId="57" r:id="rId1"/>
    <sheet name="Table 1" sheetId="32" r:id="rId2"/>
    <sheet name="Table 2" sheetId="26" r:id="rId3"/>
    <sheet name="Table 3" sheetId="31" r:id="rId4"/>
    <sheet name="Table 4" sheetId="33" r:id="rId5"/>
    <sheet name="Table 5" sheetId="35" r:id="rId6"/>
    <sheet name="Table 6" sheetId="37" r:id="rId7"/>
    <sheet name="Table 7" sheetId="49" r:id="rId8"/>
    <sheet name="Table 8" sheetId="50" r:id="rId9"/>
    <sheet name="Hall charges" sheetId="19" r:id="rId10"/>
    <sheet name="Appendix 1" sheetId="6" r:id="rId11"/>
    <sheet name="Appendix 2" sheetId="10" r:id="rId12"/>
    <sheet name="Appendix 3" sheetId="11" r:id="rId13"/>
    <sheet name="Appendix 4a" sheetId="23" r:id="rId14"/>
    <sheet name="Appendix 4b" sheetId="53" r:id="rId15"/>
    <sheet name="Appendix 4c" sheetId="55" r:id="rId16"/>
    <sheet name="Appendix 4d" sheetId="56" r:id="rId17"/>
    <sheet name="Appendix 5" sheetId="39" r:id="rId18"/>
    <sheet name="RPI Vs Mean Charges" sheetId="30" r:id="rId19"/>
    <sheet name="Charges Data" sheetId="1" r:id="rId20"/>
    <sheet name="RPI Data" sheetId="36" r:id="rId21"/>
    <sheet name="Concessions data" sheetId="51" r:id="rId22"/>
  </sheets>
  <definedNames>
    <definedName name="_xlnm._FilterDatabase" localSheetId="19" hidden="1">'Charges Data'!$A$4:$CK$623</definedName>
    <definedName name="_xlnm._FilterDatabase" localSheetId="20" hidden="1">'RPI Data'!$B$10:$D$167</definedName>
    <definedName name="_xlnm._FilterDatabase" localSheetId="7" hidden="1">'Concessions data'!$B$5:$AJ$52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51" l="1"/>
  <c r="D66" i="51"/>
  <c r="D65" i="51"/>
  <c r="D64" i="51"/>
  <c r="D60" i="51"/>
  <c r="D59" i="51"/>
  <c r="D58" i="51"/>
  <c r="D57" i="51"/>
  <c r="F27" i="50"/>
  <c r="F114" i="50" s="1"/>
  <c r="D6" i="37"/>
  <c r="J29" i="37"/>
  <c r="F131" i="36"/>
  <c r="D7" i="32"/>
  <c r="H167" i="36" l="1"/>
  <c r="G167" i="36"/>
  <c r="E25" i="56" l="1"/>
  <c r="D25" i="56"/>
  <c r="E24" i="56"/>
  <c r="D24" i="56"/>
  <c r="E23" i="56"/>
  <c r="D23" i="56"/>
  <c r="E22" i="56"/>
  <c r="D22" i="56"/>
  <c r="E21" i="56"/>
  <c r="D21" i="56"/>
  <c r="E19" i="56"/>
  <c r="D19" i="56"/>
  <c r="E18" i="56"/>
  <c r="D18" i="56"/>
  <c r="E17" i="56"/>
  <c r="D17" i="56"/>
  <c r="E16" i="56"/>
  <c r="E15" i="56"/>
  <c r="E14" i="56"/>
  <c r="D14" i="56"/>
  <c r="E13" i="56"/>
  <c r="D13" i="56"/>
  <c r="E12" i="56"/>
  <c r="D12" i="56"/>
  <c r="E11" i="56"/>
  <c r="D11" i="56"/>
  <c r="E10" i="56"/>
  <c r="D10" i="56"/>
  <c r="E9" i="56"/>
  <c r="D9" i="56"/>
  <c r="E8" i="56"/>
  <c r="D8" i="56"/>
  <c r="E7" i="56"/>
  <c r="B2" i="56"/>
  <c r="G37" i="55"/>
  <c r="F37" i="55"/>
  <c r="E37" i="55"/>
  <c r="D37" i="55"/>
  <c r="G36" i="55"/>
  <c r="F36" i="55"/>
  <c r="E36" i="55"/>
  <c r="D36" i="55"/>
  <c r="F35" i="55"/>
  <c r="D35" i="55"/>
  <c r="G34" i="55"/>
  <c r="F34" i="55"/>
  <c r="E34" i="55"/>
  <c r="D34" i="55"/>
  <c r="E32" i="55"/>
  <c r="D32" i="55"/>
  <c r="G31" i="55"/>
  <c r="F31" i="55"/>
  <c r="E31" i="55"/>
  <c r="D31" i="55"/>
  <c r="D30" i="55"/>
  <c r="F29" i="55"/>
  <c r="E29" i="55"/>
  <c r="D29" i="55"/>
  <c r="F28" i="55"/>
  <c r="E28" i="55"/>
  <c r="D28" i="55"/>
  <c r="E27" i="55"/>
  <c r="D27" i="55"/>
  <c r="F26" i="55"/>
  <c r="E26" i="55"/>
  <c r="D26" i="55"/>
  <c r="G25" i="55"/>
  <c r="F25" i="55"/>
  <c r="E25" i="55"/>
  <c r="D25" i="55"/>
  <c r="G24" i="55"/>
  <c r="F24" i="55"/>
  <c r="E24" i="55"/>
  <c r="D24" i="55"/>
  <c r="F23" i="55"/>
  <c r="E23" i="55"/>
  <c r="D23" i="55"/>
  <c r="F22" i="55"/>
  <c r="E22" i="55"/>
  <c r="D22" i="55"/>
  <c r="F21" i="55"/>
  <c r="E21" i="55"/>
  <c r="D21" i="55"/>
  <c r="G20" i="55"/>
  <c r="F20" i="55"/>
  <c r="E20" i="55"/>
  <c r="D20" i="55"/>
  <c r="G19" i="55"/>
  <c r="F19" i="55"/>
  <c r="E19" i="55"/>
  <c r="D19" i="55"/>
  <c r="F18" i="55"/>
  <c r="E18" i="55"/>
  <c r="D18" i="55"/>
  <c r="F17" i="55"/>
  <c r="E17" i="55"/>
  <c r="D17" i="55"/>
  <c r="F16" i="55"/>
  <c r="E16" i="55"/>
  <c r="D16" i="55"/>
  <c r="D15" i="55"/>
  <c r="D33" i="55"/>
  <c r="G14" i="55"/>
  <c r="F14" i="55"/>
  <c r="E14" i="55"/>
  <c r="D14" i="55"/>
  <c r="G13" i="55"/>
  <c r="F13" i="55"/>
  <c r="E13" i="55"/>
  <c r="D13" i="55"/>
  <c r="G12" i="55"/>
  <c r="F12" i="55"/>
  <c r="E12" i="55"/>
  <c r="D12" i="55"/>
  <c r="G11" i="55"/>
  <c r="F11" i="55"/>
  <c r="E11" i="55"/>
  <c r="D11" i="55"/>
  <c r="G10" i="55"/>
  <c r="F10" i="55"/>
  <c r="E10" i="55"/>
  <c r="D10" i="55"/>
  <c r="E9" i="55"/>
  <c r="D9" i="55"/>
  <c r="E8" i="55"/>
  <c r="D8" i="55"/>
  <c r="D7" i="55"/>
  <c r="G6" i="55"/>
  <c r="F6" i="55"/>
  <c r="E6" i="55"/>
  <c r="D6" i="55"/>
  <c r="B2" i="55"/>
  <c r="G28" i="53"/>
  <c r="F28" i="53"/>
  <c r="E28" i="53"/>
  <c r="D28" i="53"/>
  <c r="G27" i="53"/>
  <c r="F27" i="53"/>
  <c r="E27" i="53"/>
  <c r="D27" i="53"/>
  <c r="F26" i="53"/>
  <c r="D26" i="53"/>
  <c r="G25" i="53"/>
  <c r="F25" i="53"/>
  <c r="E25" i="53"/>
  <c r="D25" i="53"/>
  <c r="D24" i="53"/>
  <c r="F23" i="53"/>
  <c r="E23" i="53"/>
  <c r="D23" i="53"/>
  <c r="F22" i="53"/>
  <c r="E22" i="53"/>
  <c r="D22" i="53"/>
  <c r="F21" i="53"/>
  <c r="E21" i="53"/>
  <c r="D21" i="53"/>
  <c r="G20" i="53"/>
  <c r="F20" i="53"/>
  <c r="E20" i="53"/>
  <c r="D20" i="53"/>
  <c r="G19" i="53"/>
  <c r="F19" i="53"/>
  <c r="E19" i="53"/>
  <c r="D19" i="53"/>
  <c r="F18" i="53"/>
  <c r="E18" i="53"/>
  <c r="D18" i="53"/>
  <c r="D17" i="53"/>
  <c r="F16" i="53"/>
  <c r="E16" i="53"/>
  <c r="D16" i="53"/>
  <c r="F15" i="53"/>
  <c r="E15" i="53"/>
  <c r="D15" i="53"/>
  <c r="F14" i="53"/>
  <c r="E14" i="53"/>
  <c r="D14" i="53"/>
  <c r="D13" i="53"/>
  <c r="G12" i="53"/>
  <c r="F12" i="53"/>
  <c r="E12" i="53"/>
  <c r="D12" i="53"/>
  <c r="G11" i="53"/>
  <c r="F11" i="53"/>
  <c r="E11" i="53"/>
  <c r="D11" i="53"/>
  <c r="G10" i="53"/>
  <c r="F10" i="53"/>
  <c r="E10" i="53"/>
  <c r="D10" i="53"/>
  <c r="G9" i="53"/>
  <c r="F9" i="53"/>
  <c r="E9" i="53"/>
  <c r="D9" i="53"/>
  <c r="G8" i="53"/>
  <c r="F8" i="53"/>
  <c r="E8" i="53"/>
  <c r="D8" i="53"/>
  <c r="D7" i="53"/>
  <c r="G6" i="53"/>
  <c r="F6" i="53"/>
  <c r="E6" i="53"/>
  <c r="D6" i="53"/>
  <c r="B2" i="53"/>
  <c r="F402" i="1" l="1"/>
  <c r="B2" i="39"/>
  <c r="AJ51" i="51"/>
  <c r="AI51" i="51"/>
  <c r="AH51" i="5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C11" i="49" s="1"/>
  <c r="D20" i="51"/>
  <c r="D19" i="51"/>
  <c r="D18" i="51"/>
  <c r="D17" i="51"/>
  <c r="D16" i="51"/>
  <c r="D15" i="51"/>
  <c r="D14" i="51"/>
  <c r="D13" i="51"/>
  <c r="D12" i="51"/>
  <c r="D11" i="51"/>
  <c r="D10" i="51"/>
  <c r="D9" i="51"/>
  <c r="D8" i="51"/>
  <c r="D7" i="51"/>
  <c r="D6" i="51"/>
  <c r="AK77" i="50"/>
  <c r="AJ77" i="50"/>
  <c r="AI77" i="50"/>
  <c r="AH77" i="50"/>
  <c r="AG77" i="50"/>
  <c r="AF77" i="50"/>
  <c r="AE77" i="50"/>
  <c r="AD77" i="50"/>
  <c r="AC77" i="50"/>
  <c r="AB77" i="50"/>
  <c r="AA77" i="50"/>
  <c r="Z77" i="50"/>
  <c r="Y77" i="50"/>
  <c r="X77" i="50"/>
  <c r="W77" i="50"/>
  <c r="V77" i="50"/>
  <c r="U77" i="50"/>
  <c r="T77" i="50"/>
  <c r="S77" i="50"/>
  <c r="R77" i="50"/>
  <c r="Q77" i="50"/>
  <c r="P77" i="50"/>
  <c r="O77" i="50"/>
  <c r="N77" i="50"/>
  <c r="M77" i="50"/>
  <c r="L77" i="50"/>
  <c r="K77" i="50"/>
  <c r="J77" i="50"/>
  <c r="I77" i="50"/>
  <c r="H77" i="50"/>
  <c r="G77" i="50"/>
  <c r="F77" i="50"/>
  <c r="D77" i="50"/>
  <c r="C77" i="50"/>
  <c r="AK76" i="50"/>
  <c r="AJ76" i="50"/>
  <c r="AI76" i="50"/>
  <c r="AH76" i="50"/>
  <c r="AG76" i="50"/>
  <c r="AF76" i="50"/>
  <c r="AE76" i="50"/>
  <c r="AD76" i="50"/>
  <c r="AC76" i="50"/>
  <c r="AB76" i="50"/>
  <c r="AA76" i="50"/>
  <c r="Z76" i="50"/>
  <c r="Y76" i="50"/>
  <c r="X76" i="50"/>
  <c r="W76" i="50"/>
  <c r="V76" i="50"/>
  <c r="U76" i="50"/>
  <c r="T76" i="50"/>
  <c r="S76" i="50"/>
  <c r="R76" i="50"/>
  <c r="Q76" i="50"/>
  <c r="P76" i="50"/>
  <c r="O76" i="50"/>
  <c r="N76" i="50"/>
  <c r="M76" i="50"/>
  <c r="L76" i="50"/>
  <c r="K76" i="50"/>
  <c r="J76" i="50"/>
  <c r="I76" i="50"/>
  <c r="H76" i="50"/>
  <c r="G76" i="50"/>
  <c r="F76" i="50"/>
  <c r="D76" i="50"/>
  <c r="C76" i="50"/>
  <c r="AK75" i="50"/>
  <c r="AJ75" i="50"/>
  <c r="AI75" i="50"/>
  <c r="AH75" i="50"/>
  <c r="AG75" i="50"/>
  <c r="AF75" i="50"/>
  <c r="AE75" i="50"/>
  <c r="AD75" i="50"/>
  <c r="AC75" i="50"/>
  <c r="AB75" i="50"/>
  <c r="AA75" i="50"/>
  <c r="Z75" i="50"/>
  <c r="Y75" i="50"/>
  <c r="X75" i="50"/>
  <c r="W75" i="50"/>
  <c r="V75" i="50"/>
  <c r="U75" i="50"/>
  <c r="T75" i="50"/>
  <c r="S75" i="50"/>
  <c r="R75" i="50"/>
  <c r="Q75" i="50"/>
  <c r="P75" i="50"/>
  <c r="O75" i="50"/>
  <c r="N75" i="50"/>
  <c r="M75" i="50"/>
  <c r="L75" i="50"/>
  <c r="K75" i="50"/>
  <c r="J75" i="50"/>
  <c r="I75" i="50"/>
  <c r="H75" i="50"/>
  <c r="G75" i="50"/>
  <c r="F75" i="50"/>
  <c r="D75" i="50"/>
  <c r="C75" i="50"/>
  <c r="AK74" i="50"/>
  <c r="AJ74" i="50"/>
  <c r="AI74" i="50"/>
  <c r="AH74" i="50"/>
  <c r="AG74" i="50"/>
  <c r="AF74" i="50"/>
  <c r="AE74" i="50"/>
  <c r="AD74" i="50"/>
  <c r="AC74" i="50"/>
  <c r="AB74" i="50"/>
  <c r="AA74" i="50"/>
  <c r="Z74" i="50"/>
  <c r="Y74" i="50"/>
  <c r="X74" i="50"/>
  <c r="W74" i="50"/>
  <c r="V74" i="50"/>
  <c r="U74" i="50"/>
  <c r="T74" i="50"/>
  <c r="S74" i="50"/>
  <c r="R74" i="50"/>
  <c r="Q74" i="50"/>
  <c r="P74" i="50"/>
  <c r="O74" i="50"/>
  <c r="N74" i="50"/>
  <c r="M74" i="50"/>
  <c r="L74" i="50"/>
  <c r="K74" i="50"/>
  <c r="J74" i="50"/>
  <c r="I74" i="50"/>
  <c r="H74" i="50"/>
  <c r="G74" i="50"/>
  <c r="F74" i="50"/>
  <c r="D74" i="50"/>
  <c r="C74" i="50"/>
  <c r="AK73" i="50"/>
  <c r="AJ73" i="50"/>
  <c r="AI73" i="50"/>
  <c r="AH73" i="50"/>
  <c r="AG73" i="50"/>
  <c r="AF73" i="50"/>
  <c r="AE73" i="50"/>
  <c r="AD73" i="50"/>
  <c r="AC73" i="50"/>
  <c r="AB73" i="50"/>
  <c r="AA73" i="50"/>
  <c r="Z73" i="50"/>
  <c r="Y73" i="50"/>
  <c r="X73" i="50"/>
  <c r="W73" i="50"/>
  <c r="V73" i="50"/>
  <c r="U73" i="50"/>
  <c r="T73" i="50"/>
  <c r="S73" i="50"/>
  <c r="R73" i="50"/>
  <c r="Q73" i="50"/>
  <c r="P73" i="50"/>
  <c r="O73" i="50"/>
  <c r="N73" i="50"/>
  <c r="M73" i="50"/>
  <c r="L73" i="50"/>
  <c r="K73" i="50"/>
  <c r="J73" i="50"/>
  <c r="I73" i="50"/>
  <c r="H73" i="50"/>
  <c r="G73" i="50"/>
  <c r="F73" i="50"/>
  <c r="D73" i="50"/>
  <c r="C73" i="50"/>
  <c r="AK72" i="50"/>
  <c r="AJ72" i="50"/>
  <c r="AI72" i="50"/>
  <c r="AH72" i="50"/>
  <c r="AG72" i="50"/>
  <c r="AF72" i="50"/>
  <c r="AE72" i="50"/>
  <c r="AD72" i="50"/>
  <c r="AC72" i="50"/>
  <c r="AB72" i="50"/>
  <c r="AA72" i="50"/>
  <c r="Z72" i="50"/>
  <c r="Y72" i="50"/>
  <c r="X72" i="50"/>
  <c r="W72" i="50"/>
  <c r="V72" i="50"/>
  <c r="U72" i="50"/>
  <c r="T72" i="50"/>
  <c r="S72" i="50"/>
  <c r="R72" i="50"/>
  <c r="Q72" i="50"/>
  <c r="P72" i="50"/>
  <c r="O72" i="50"/>
  <c r="N72" i="50"/>
  <c r="M72" i="50"/>
  <c r="L72" i="50"/>
  <c r="K72" i="50"/>
  <c r="J72" i="50"/>
  <c r="I72" i="50"/>
  <c r="H72" i="50"/>
  <c r="G72" i="50"/>
  <c r="F72" i="50"/>
  <c r="D72" i="50"/>
  <c r="C72" i="50"/>
  <c r="AK71" i="50"/>
  <c r="AJ71" i="50"/>
  <c r="AI71" i="50"/>
  <c r="AH71" i="50"/>
  <c r="AG71" i="50"/>
  <c r="AF71" i="50"/>
  <c r="AE71" i="50"/>
  <c r="AD71" i="50"/>
  <c r="AC71" i="50"/>
  <c r="AB71" i="50"/>
  <c r="AA71" i="50"/>
  <c r="Z71" i="50"/>
  <c r="Y71" i="50"/>
  <c r="X71" i="50"/>
  <c r="W71" i="50"/>
  <c r="V71" i="50"/>
  <c r="U71" i="50"/>
  <c r="T71" i="50"/>
  <c r="S71" i="50"/>
  <c r="R71" i="50"/>
  <c r="Q71" i="50"/>
  <c r="P71" i="50"/>
  <c r="O71" i="50"/>
  <c r="N71" i="50"/>
  <c r="M71" i="50"/>
  <c r="L71" i="50"/>
  <c r="K71" i="50"/>
  <c r="J71" i="50"/>
  <c r="I71" i="50"/>
  <c r="H71" i="50"/>
  <c r="G71" i="50"/>
  <c r="F71" i="50"/>
  <c r="D71" i="50"/>
  <c r="C71" i="50"/>
  <c r="AK70" i="50"/>
  <c r="AJ70" i="50"/>
  <c r="AI70" i="50"/>
  <c r="AH70" i="50"/>
  <c r="AG70" i="50"/>
  <c r="AF70" i="50"/>
  <c r="AE70" i="50"/>
  <c r="AD70" i="50"/>
  <c r="AC70" i="50"/>
  <c r="AB70" i="50"/>
  <c r="AA70" i="50"/>
  <c r="Z70" i="50"/>
  <c r="Y70" i="50"/>
  <c r="X70" i="50"/>
  <c r="W70" i="50"/>
  <c r="V70" i="50"/>
  <c r="U70" i="50"/>
  <c r="T70" i="50"/>
  <c r="S70" i="50"/>
  <c r="R70" i="50"/>
  <c r="Q70" i="50"/>
  <c r="P70" i="50"/>
  <c r="O70" i="50"/>
  <c r="N70" i="50"/>
  <c r="M70" i="50"/>
  <c r="L70" i="50"/>
  <c r="K70" i="50"/>
  <c r="J70" i="50"/>
  <c r="I70" i="50"/>
  <c r="H70" i="50"/>
  <c r="G70" i="50"/>
  <c r="F70" i="50"/>
  <c r="D70" i="50"/>
  <c r="C70" i="50"/>
  <c r="AK69" i="50"/>
  <c r="AJ69" i="50"/>
  <c r="AI69" i="50"/>
  <c r="AH69" i="50"/>
  <c r="AG69" i="50"/>
  <c r="AF69" i="50"/>
  <c r="AE69" i="50"/>
  <c r="AD69" i="50"/>
  <c r="AC69" i="50"/>
  <c r="AB69" i="50"/>
  <c r="AA69" i="50"/>
  <c r="Z69" i="50"/>
  <c r="Y69" i="50"/>
  <c r="X69" i="50"/>
  <c r="W69" i="50"/>
  <c r="V69" i="50"/>
  <c r="U69" i="50"/>
  <c r="T69" i="50"/>
  <c r="S69" i="50"/>
  <c r="R69" i="50"/>
  <c r="Q69" i="50"/>
  <c r="P69" i="50"/>
  <c r="O69" i="50"/>
  <c r="N69" i="50"/>
  <c r="M69" i="50"/>
  <c r="L69" i="50"/>
  <c r="K69" i="50"/>
  <c r="J69" i="50"/>
  <c r="I69" i="50"/>
  <c r="H69" i="50"/>
  <c r="G69" i="50"/>
  <c r="F69" i="50"/>
  <c r="D69" i="50"/>
  <c r="C69" i="50"/>
  <c r="AK68" i="50"/>
  <c r="AJ68" i="50"/>
  <c r="AI68" i="50"/>
  <c r="AH68" i="50"/>
  <c r="AG68" i="50"/>
  <c r="AF68" i="50"/>
  <c r="AE68" i="50"/>
  <c r="AD68" i="50"/>
  <c r="AC68" i="50"/>
  <c r="AB68" i="50"/>
  <c r="AA68" i="50"/>
  <c r="Z68" i="50"/>
  <c r="Y68" i="50"/>
  <c r="X68" i="50"/>
  <c r="W68" i="50"/>
  <c r="V68" i="50"/>
  <c r="U68" i="50"/>
  <c r="T68" i="50"/>
  <c r="S68" i="50"/>
  <c r="R68" i="50"/>
  <c r="Q68" i="50"/>
  <c r="P68" i="50"/>
  <c r="O68" i="50"/>
  <c r="N68" i="50"/>
  <c r="M68" i="50"/>
  <c r="L68" i="50"/>
  <c r="K68" i="50"/>
  <c r="J68" i="50"/>
  <c r="I68" i="50"/>
  <c r="H68" i="50"/>
  <c r="G68" i="50"/>
  <c r="F68" i="50"/>
  <c r="D68" i="50"/>
  <c r="C68" i="50"/>
  <c r="AK67" i="50"/>
  <c r="AJ67" i="50"/>
  <c r="AI67" i="50"/>
  <c r="AH67" i="50"/>
  <c r="AG67" i="50"/>
  <c r="AF67" i="50"/>
  <c r="AE67" i="50"/>
  <c r="AD67" i="50"/>
  <c r="AC67" i="50"/>
  <c r="AB67" i="50"/>
  <c r="AA67" i="50"/>
  <c r="Z67" i="50"/>
  <c r="Y67" i="50"/>
  <c r="X67" i="50"/>
  <c r="W67" i="50"/>
  <c r="V67" i="50"/>
  <c r="U67" i="50"/>
  <c r="T67" i="50"/>
  <c r="S67" i="50"/>
  <c r="R67" i="50"/>
  <c r="Q67" i="50"/>
  <c r="P67" i="50"/>
  <c r="O67" i="50"/>
  <c r="N67" i="50"/>
  <c r="M67" i="50"/>
  <c r="L67" i="50"/>
  <c r="K67" i="50"/>
  <c r="J67" i="50"/>
  <c r="I67" i="50"/>
  <c r="H67" i="50"/>
  <c r="G67" i="50"/>
  <c r="F67" i="50"/>
  <c r="D67" i="50"/>
  <c r="C67" i="50"/>
  <c r="AK66" i="50"/>
  <c r="AJ66" i="50"/>
  <c r="AI66" i="50"/>
  <c r="AH66" i="50"/>
  <c r="AG66" i="50"/>
  <c r="AF66" i="50"/>
  <c r="AE66" i="50"/>
  <c r="AD66" i="50"/>
  <c r="AC66" i="50"/>
  <c r="AB66" i="50"/>
  <c r="AA66" i="50"/>
  <c r="Z66" i="50"/>
  <c r="Y66" i="50"/>
  <c r="X66" i="50"/>
  <c r="W66" i="50"/>
  <c r="V66" i="50"/>
  <c r="U66" i="50"/>
  <c r="T66" i="50"/>
  <c r="S66" i="50"/>
  <c r="R66" i="50"/>
  <c r="Q66" i="50"/>
  <c r="P66" i="50"/>
  <c r="O66" i="50"/>
  <c r="N66" i="50"/>
  <c r="M66" i="50"/>
  <c r="L66" i="50"/>
  <c r="K66" i="50"/>
  <c r="J66" i="50"/>
  <c r="I66" i="50"/>
  <c r="H66" i="50"/>
  <c r="G66" i="50"/>
  <c r="F66" i="50"/>
  <c r="D66" i="50"/>
  <c r="C66" i="50"/>
  <c r="AK65" i="50"/>
  <c r="AJ65" i="50"/>
  <c r="AI65" i="50"/>
  <c r="AH65" i="50"/>
  <c r="AG65" i="50"/>
  <c r="AF65" i="50"/>
  <c r="AE65" i="50"/>
  <c r="AD65" i="50"/>
  <c r="AC65" i="50"/>
  <c r="AB65" i="50"/>
  <c r="AA65" i="50"/>
  <c r="Z65" i="50"/>
  <c r="Y65" i="50"/>
  <c r="X65" i="50"/>
  <c r="W65" i="50"/>
  <c r="V65" i="50"/>
  <c r="U65" i="50"/>
  <c r="T65" i="50"/>
  <c r="S65" i="50"/>
  <c r="R65" i="50"/>
  <c r="Q65" i="50"/>
  <c r="P65" i="50"/>
  <c r="O65" i="50"/>
  <c r="N65" i="50"/>
  <c r="M65" i="50"/>
  <c r="L65" i="50"/>
  <c r="K65" i="50"/>
  <c r="J65" i="50"/>
  <c r="I65" i="50"/>
  <c r="H65" i="50"/>
  <c r="G65" i="50"/>
  <c r="F65" i="50"/>
  <c r="D65" i="50"/>
  <c r="C65" i="50"/>
  <c r="AK64" i="50"/>
  <c r="AJ64" i="50"/>
  <c r="AI64" i="50"/>
  <c r="AH64" i="50"/>
  <c r="AG64" i="50"/>
  <c r="AF64" i="50"/>
  <c r="AE64" i="50"/>
  <c r="AD64" i="50"/>
  <c r="AC64" i="50"/>
  <c r="AB64" i="50"/>
  <c r="AA64" i="50"/>
  <c r="Z64" i="50"/>
  <c r="Y64" i="50"/>
  <c r="X64" i="50"/>
  <c r="W64" i="50"/>
  <c r="V64" i="50"/>
  <c r="U64" i="50"/>
  <c r="T64" i="50"/>
  <c r="S64" i="50"/>
  <c r="R64" i="50"/>
  <c r="Q64" i="50"/>
  <c r="P64" i="50"/>
  <c r="O64" i="50"/>
  <c r="N64" i="50"/>
  <c r="M64" i="50"/>
  <c r="L64" i="50"/>
  <c r="K64" i="50"/>
  <c r="J64" i="50"/>
  <c r="I64" i="50"/>
  <c r="H64" i="50"/>
  <c r="G64" i="50"/>
  <c r="F64" i="50"/>
  <c r="D64" i="50"/>
  <c r="C64" i="50"/>
  <c r="AK63" i="50"/>
  <c r="AJ63" i="50"/>
  <c r="AI63" i="50"/>
  <c r="AH63" i="50"/>
  <c r="AG63" i="50"/>
  <c r="AF63" i="50"/>
  <c r="AE63" i="50"/>
  <c r="AD63" i="50"/>
  <c r="AC63" i="50"/>
  <c r="AB63" i="50"/>
  <c r="AA63" i="50"/>
  <c r="Z63" i="50"/>
  <c r="Y63" i="50"/>
  <c r="X63" i="50"/>
  <c r="W63" i="50"/>
  <c r="V63" i="50"/>
  <c r="U63" i="50"/>
  <c r="T63" i="50"/>
  <c r="S63" i="50"/>
  <c r="R63" i="50"/>
  <c r="Q63" i="50"/>
  <c r="P63" i="50"/>
  <c r="O63" i="50"/>
  <c r="N63" i="50"/>
  <c r="M63" i="50"/>
  <c r="L63" i="50"/>
  <c r="K63" i="50"/>
  <c r="J63" i="50"/>
  <c r="I63" i="50"/>
  <c r="H63" i="50"/>
  <c r="G63" i="50"/>
  <c r="F63" i="50"/>
  <c r="F99" i="50" s="1"/>
  <c r="D63" i="50"/>
  <c r="C63" i="50"/>
  <c r="AK62" i="50"/>
  <c r="AJ62" i="50"/>
  <c r="AI62" i="50"/>
  <c r="AH62" i="50"/>
  <c r="AG62" i="50"/>
  <c r="AF62" i="50"/>
  <c r="AE62" i="50"/>
  <c r="AD62" i="50"/>
  <c r="AC62" i="50"/>
  <c r="AB62" i="50"/>
  <c r="AA62" i="50"/>
  <c r="Z62" i="50"/>
  <c r="Y62" i="50"/>
  <c r="X62" i="50"/>
  <c r="W62" i="50"/>
  <c r="V62" i="50"/>
  <c r="U62" i="50"/>
  <c r="T62" i="50"/>
  <c r="S62" i="50"/>
  <c r="R62" i="50"/>
  <c r="Q62" i="50"/>
  <c r="P62" i="50"/>
  <c r="O62" i="50"/>
  <c r="N62" i="50"/>
  <c r="M62" i="50"/>
  <c r="L62" i="50"/>
  <c r="K62" i="50"/>
  <c r="J62" i="50"/>
  <c r="I62" i="50"/>
  <c r="H62" i="50"/>
  <c r="G62" i="50"/>
  <c r="F62" i="50"/>
  <c r="D62" i="50"/>
  <c r="C62" i="50"/>
  <c r="AK59" i="50"/>
  <c r="AJ59" i="50"/>
  <c r="AI59" i="50"/>
  <c r="AH59" i="50"/>
  <c r="AG59" i="50"/>
  <c r="AF59" i="50"/>
  <c r="AE59" i="50"/>
  <c r="AD59" i="50"/>
  <c r="AC59" i="50"/>
  <c r="AB59" i="50"/>
  <c r="AA59" i="50"/>
  <c r="Z59" i="50"/>
  <c r="Y59" i="50"/>
  <c r="X59" i="50"/>
  <c r="W59" i="50"/>
  <c r="V59" i="50"/>
  <c r="U59" i="50"/>
  <c r="T59" i="50"/>
  <c r="S59" i="50"/>
  <c r="R59" i="50"/>
  <c r="Q59" i="50"/>
  <c r="P59" i="50"/>
  <c r="O59" i="50"/>
  <c r="N59" i="50"/>
  <c r="M59" i="50"/>
  <c r="L59" i="50"/>
  <c r="K59" i="50"/>
  <c r="J59" i="50"/>
  <c r="I59" i="50"/>
  <c r="H59" i="50"/>
  <c r="G59" i="50"/>
  <c r="F59" i="50"/>
  <c r="D59" i="50"/>
  <c r="C59" i="50"/>
  <c r="AK58" i="50"/>
  <c r="AJ58" i="50"/>
  <c r="AI58" i="50"/>
  <c r="AH58" i="50"/>
  <c r="AG58" i="50"/>
  <c r="AF58" i="50"/>
  <c r="AE58" i="50"/>
  <c r="AD58" i="50"/>
  <c r="AC58" i="50"/>
  <c r="AB58" i="50"/>
  <c r="AA58" i="50"/>
  <c r="Z58" i="50"/>
  <c r="Y58" i="50"/>
  <c r="X58" i="50"/>
  <c r="W58" i="50"/>
  <c r="V58" i="50"/>
  <c r="U58" i="50"/>
  <c r="T58" i="50"/>
  <c r="S58" i="50"/>
  <c r="R58" i="50"/>
  <c r="Q58" i="50"/>
  <c r="P58" i="50"/>
  <c r="O58" i="50"/>
  <c r="N58" i="50"/>
  <c r="M58" i="50"/>
  <c r="L58" i="50"/>
  <c r="K58" i="50"/>
  <c r="J58" i="50"/>
  <c r="I58" i="50"/>
  <c r="H58" i="50"/>
  <c r="G58" i="50"/>
  <c r="F58" i="50"/>
  <c r="D58" i="50"/>
  <c r="C58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D57" i="50"/>
  <c r="C57" i="50"/>
  <c r="AK56" i="50"/>
  <c r="AJ56" i="50"/>
  <c r="AI56" i="50"/>
  <c r="AH56" i="50"/>
  <c r="AG56" i="50"/>
  <c r="AF56" i="50"/>
  <c r="AE56" i="50"/>
  <c r="AD56" i="50"/>
  <c r="AC56" i="50"/>
  <c r="AB56" i="50"/>
  <c r="AA56" i="50"/>
  <c r="Z56" i="50"/>
  <c r="Y56" i="50"/>
  <c r="X56" i="50"/>
  <c r="W56" i="50"/>
  <c r="V56" i="50"/>
  <c r="U56" i="50"/>
  <c r="T56" i="50"/>
  <c r="S56" i="50"/>
  <c r="R56" i="50"/>
  <c r="Q56" i="50"/>
  <c r="P56" i="50"/>
  <c r="O56" i="50"/>
  <c r="N56" i="50"/>
  <c r="M56" i="50"/>
  <c r="L56" i="50"/>
  <c r="K56" i="50"/>
  <c r="J56" i="50"/>
  <c r="I56" i="50"/>
  <c r="H56" i="50"/>
  <c r="G56" i="50"/>
  <c r="F56" i="50"/>
  <c r="D56" i="50"/>
  <c r="C56" i="50"/>
  <c r="AK55" i="50"/>
  <c r="AJ55" i="50"/>
  <c r="AI55" i="50"/>
  <c r="AH55" i="50"/>
  <c r="AG55" i="50"/>
  <c r="AF55" i="50"/>
  <c r="AE55" i="50"/>
  <c r="AD55" i="50"/>
  <c r="AC55" i="50"/>
  <c r="AB55" i="50"/>
  <c r="AA55" i="50"/>
  <c r="Z55" i="50"/>
  <c r="Y55" i="50"/>
  <c r="X55" i="50"/>
  <c r="W55" i="50"/>
  <c r="V55" i="50"/>
  <c r="U55" i="50"/>
  <c r="T55" i="50"/>
  <c r="S55" i="50"/>
  <c r="R55" i="50"/>
  <c r="Q55" i="50"/>
  <c r="P55" i="50"/>
  <c r="O55" i="50"/>
  <c r="N55" i="50"/>
  <c r="M55" i="50"/>
  <c r="L55" i="50"/>
  <c r="K55" i="50"/>
  <c r="J55" i="50"/>
  <c r="I55" i="50"/>
  <c r="H55" i="50"/>
  <c r="G55" i="50"/>
  <c r="F55" i="50"/>
  <c r="D55" i="50"/>
  <c r="C55" i="50"/>
  <c r="AK54" i="50"/>
  <c r="AJ54" i="50"/>
  <c r="AI54" i="50"/>
  <c r="AH54" i="50"/>
  <c r="AG54" i="50"/>
  <c r="AF54" i="50"/>
  <c r="AE54" i="50"/>
  <c r="AD54" i="50"/>
  <c r="AC54" i="50"/>
  <c r="AB54" i="50"/>
  <c r="AA54" i="50"/>
  <c r="Z54" i="50"/>
  <c r="Y54" i="50"/>
  <c r="X54" i="50"/>
  <c r="W54" i="50"/>
  <c r="V54" i="50"/>
  <c r="U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H54" i="50"/>
  <c r="G54" i="50"/>
  <c r="F54" i="50"/>
  <c r="D54" i="50"/>
  <c r="C54" i="50"/>
  <c r="AK53" i="50"/>
  <c r="AJ53" i="50"/>
  <c r="AI53" i="50"/>
  <c r="AH53" i="50"/>
  <c r="AG53" i="50"/>
  <c r="AF53" i="50"/>
  <c r="AE53" i="50"/>
  <c r="AD53" i="50"/>
  <c r="AC53" i="50"/>
  <c r="AB53" i="50"/>
  <c r="AA53" i="50"/>
  <c r="Z53" i="50"/>
  <c r="Y53" i="50"/>
  <c r="X53" i="50"/>
  <c r="W53" i="50"/>
  <c r="V53" i="50"/>
  <c r="U53" i="50"/>
  <c r="T53" i="50"/>
  <c r="S53" i="50"/>
  <c r="R53" i="50"/>
  <c r="Q53" i="50"/>
  <c r="P53" i="50"/>
  <c r="O53" i="50"/>
  <c r="N53" i="50"/>
  <c r="M53" i="50"/>
  <c r="L53" i="50"/>
  <c r="K53" i="50"/>
  <c r="J53" i="50"/>
  <c r="I53" i="50"/>
  <c r="H53" i="50"/>
  <c r="G53" i="50"/>
  <c r="F53" i="50"/>
  <c r="D53" i="50"/>
  <c r="C53" i="50"/>
  <c r="AK52" i="50"/>
  <c r="AJ52" i="50"/>
  <c r="AI52" i="50"/>
  <c r="AH52" i="50"/>
  <c r="AG52" i="50"/>
  <c r="AF52" i="50"/>
  <c r="AE52" i="50"/>
  <c r="AD52" i="50"/>
  <c r="AC52" i="50"/>
  <c r="AB52" i="50"/>
  <c r="AA52" i="50"/>
  <c r="Z52" i="50"/>
  <c r="Y52" i="50"/>
  <c r="X52" i="50"/>
  <c r="W52" i="50"/>
  <c r="V52" i="50"/>
  <c r="U52" i="50"/>
  <c r="T52" i="50"/>
  <c r="S52" i="50"/>
  <c r="R52" i="50"/>
  <c r="Q52" i="50"/>
  <c r="P52" i="50"/>
  <c r="O52" i="50"/>
  <c r="N52" i="50"/>
  <c r="M52" i="50"/>
  <c r="L52" i="50"/>
  <c r="K52" i="50"/>
  <c r="J52" i="50"/>
  <c r="I52" i="50"/>
  <c r="H52" i="50"/>
  <c r="G52" i="50"/>
  <c r="F52" i="50"/>
  <c r="D52" i="50"/>
  <c r="C52" i="50"/>
  <c r="AK51" i="50"/>
  <c r="AJ51" i="50"/>
  <c r="AI51" i="50"/>
  <c r="AH51" i="50"/>
  <c r="AG51" i="50"/>
  <c r="AF51" i="50"/>
  <c r="AE51" i="50"/>
  <c r="AD51" i="50"/>
  <c r="AC51" i="50"/>
  <c r="AB51" i="50"/>
  <c r="AA51" i="50"/>
  <c r="Z51" i="50"/>
  <c r="Y51" i="50"/>
  <c r="X51" i="50"/>
  <c r="W51" i="50"/>
  <c r="V51" i="50"/>
  <c r="U51" i="50"/>
  <c r="T51" i="50"/>
  <c r="S51" i="50"/>
  <c r="R51" i="50"/>
  <c r="Q51" i="50"/>
  <c r="P51" i="50"/>
  <c r="O51" i="50"/>
  <c r="N51" i="50"/>
  <c r="M51" i="50"/>
  <c r="L51" i="50"/>
  <c r="K51" i="50"/>
  <c r="J51" i="50"/>
  <c r="I51" i="50"/>
  <c r="H51" i="50"/>
  <c r="G51" i="50"/>
  <c r="F51" i="50"/>
  <c r="D51" i="50"/>
  <c r="C51" i="50"/>
  <c r="AK50" i="50"/>
  <c r="AJ50" i="50"/>
  <c r="AI50" i="50"/>
  <c r="AH50" i="50"/>
  <c r="AG50" i="50"/>
  <c r="AF50" i="50"/>
  <c r="AE50" i="50"/>
  <c r="AD50" i="50"/>
  <c r="AC50" i="50"/>
  <c r="AB50" i="50"/>
  <c r="AA50" i="50"/>
  <c r="Z50" i="50"/>
  <c r="Y50" i="50"/>
  <c r="X50" i="50"/>
  <c r="W50" i="50"/>
  <c r="V50" i="50"/>
  <c r="U50" i="50"/>
  <c r="T50" i="50"/>
  <c r="S50" i="50"/>
  <c r="R50" i="50"/>
  <c r="Q50" i="50"/>
  <c r="P50" i="50"/>
  <c r="O50" i="50"/>
  <c r="N50" i="50"/>
  <c r="M50" i="50"/>
  <c r="L50" i="50"/>
  <c r="K50" i="50"/>
  <c r="J50" i="50"/>
  <c r="I50" i="50"/>
  <c r="H50" i="50"/>
  <c r="G50" i="50"/>
  <c r="F50" i="50"/>
  <c r="D50" i="50"/>
  <c r="C50" i="50"/>
  <c r="AK49" i="50"/>
  <c r="AJ49" i="50"/>
  <c r="AI49" i="50"/>
  <c r="AH49" i="50"/>
  <c r="AG49" i="50"/>
  <c r="AF49" i="50"/>
  <c r="AE49" i="50"/>
  <c r="AD49" i="50"/>
  <c r="AC49" i="50"/>
  <c r="AB49" i="50"/>
  <c r="AA49" i="50"/>
  <c r="Z49" i="50"/>
  <c r="Y49" i="50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D49" i="50"/>
  <c r="C49" i="50"/>
  <c r="AK48" i="50"/>
  <c r="AJ48" i="50"/>
  <c r="AI48" i="50"/>
  <c r="AH48" i="50"/>
  <c r="AG48" i="50"/>
  <c r="AF48" i="50"/>
  <c r="AE48" i="50"/>
  <c r="AD48" i="50"/>
  <c r="AC48" i="50"/>
  <c r="AB48" i="50"/>
  <c r="AA48" i="50"/>
  <c r="Z48" i="50"/>
  <c r="Y48" i="50"/>
  <c r="X48" i="50"/>
  <c r="W48" i="50"/>
  <c r="V48" i="50"/>
  <c r="U48" i="50"/>
  <c r="T48" i="50"/>
  <c r="S48" i="50"/>
  <c r="R48" i="50"/>
  <c r="Q48" i="50"/>
  <c r="P48" i="50"/>
  <c r="O48" i="50"/>
  <c r="N48" i="50"/>
  <c r="M48" i="50"/>
  <c r="L48" i="50"/>
  <c r="K48" i="50"/>
  <c r="J48" i="50"/>
  <c r="I48" i="50"/>
  <c r="H48" i="50"/>
  <c r="G48" i="50"/>
  <c r="F48" i="50"/>
  <c r="D48" i="50"/>
  <c r="C48" i="50"/>
  <c r="AK47" i="50"/>
  <c r="AJ47" i="50"/>
  <c r="AI47" i="50"/>
  <c r="AH47" i="50"/>
  <c r="AG47" i="50"/>
  <c r="AF47" i="50"/>
  <c r="AE47" i="50"/>
  <c r="AD47" i="50"/>
  <c r="AC47" i="50"/>
  <c r="AB47" i="50"/>
  <c r="AA47" i="50"/>
  <c r="Z47" i="50"/>
  <c r="Y47" i="50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D47" i="50"/>
  <c r="C47" i="50"/>
  <c r="AK46" i="50"/>
  <c r="AJ46" i="50"/>
  <c r="AI46" i="50"/>
  <c r="AH46" i="50"/>
  <c r="AG46" i="50"/>
  <c r="AF46" i="50"/>
  <c r="AE46" i="50"/>
  <c r="AD46" i="50"/>
  <c r="AC46" i="50"/>
  <c r="AB46" i="50"/>
  <c r="AA46" i="50"/>
  <c r="Z46" i="50"/>
  <c r="Y46" i="50"/>
  <c r="X46" i="50"/>
  <c r="W46" i="50"/>
  <c r="V46" i="50"/>
  <c r="U46" i="50"/>
  <c r="T46" i="50"/>
  <c r="S46" i="50"/>
  <c r="R46" i="50"/>
  <c r="Q46" i="50"/>
  <c r="P46" i="50"/>
  <c r="O46" i="50"/>
  <c r="N46" i="50"/>
  <c r="M46" i="50"/>
  <c r="L46" i="50"/>
  <c r="K46" i="50"/>
  <c r="J46" i="50"/>
  <c r="I46" i="50"/>
  <c r="H46" i="50"/>
  <c r="G46" i="50"/>
  <c r="F46" i="50"/>
  <c r="D46" i="50"/>
  <c r="C46" i="50"/>
  <c r="AK45" i="50"/>
  <c r="AJ45" i="50"/>
  <c r="AI45" i="50"/>
  <c r="AH45" i="50"/>
  <c r="AG45" i="50"/>
  <c r="AF45" i="50"/>
  <c r="AE45" i="50"/>
  <c r="AD45" i="50"/>
  <c r="AC45" i="50"/>
  <c r="AB45" i="50"/>
  <c r="AA45" i="50"/>
  <c r="Z45" i="50"/>
  <c r="Y45" i="50"/>
  <c r="X45" i="50"/>
  <c r="W45" i="50"/>
  <c r="V45" i="50"/>
  <c r="U45" i="50"/>
  <c r="T45" i="50"/>
  <c r="S45" i="50"/>
  <c r="R45" i="50"/>
  <c r="Q45" i="50"/>
  <c r="P45" i="50"/>
  <c r="O45" i="50"/>
  <c r="N45" i="50"/>
  <c r="M45" i="50"/>
  <c r="L45" i="50"/>
  <c r="K45" i="50"/>
  <c r="J45" i="50"/>
  <c r="I45" i="50"/>
  <c r="H45" i="50"/>
  <c r="G45" i="50"/>
  <c r="F45" i="50"/>
  <c r="F84" i="50" s="1"/>
  <c r="D45" i="50"/>
  <c r="C45" i="50"/>
  <c r="AK44" i="50"/>
  <c r="AJ44" i="50"/>
  <c r="AI44" i="50"/>
  <c r="AH44" i="50"/>
  <c r="AG44" i="50"/>
  <c r="AF44" i="50"/>
  <c r="AE44" i="50"/>
  <c r="AD44" i="50"/>
  <c r="AC44" i="50"/>
  <c r="AB44" i="50"/>
  <c r="AA44" i="50"/>
  <c r="Z44" i="50"/>
  <c r="Y44" i="50"/>
  <c r="X44" i="50"/>
  <c r="W44" i="50"/>
  <c r="V44" i="50"/>
  <c r="U44" i="50"/>
  <c r="T44" i="50"/>
  <c r="S44" i="50"/>
  <c r="R44" i="50"/>
  <c r="Q44" i="50"/>
  <c r="P44" i="50"/>
  <c r="O44" i="50"/>
  <c r="N44" i="50"/>
  <c r="M44" i="50"/>
  <c r="L44" i="50"/>
  <c r="K44" i="50"/>
  <c r="J44" i="50"/>
  <c r="I44" i="50"/>
  <c r="H44" i="50"/>
  <c r="G44" i="50"/>
  <c r="F44" i="50"/>
  <c r="D44" i="50"/>
  <c r="C44" i="50"/>
  <c r="AK41" i="50"/>
  <c r="AJ41" i="50"/>
  <c r="AI41" i="50"/>
  <c r="AH41" i="50"/>
  <c r="AG41" i="50"/>
  <c r="AF41" i="50"/>
  <c r="AE41" i="50"/>
  <c r="AD41" i="50"/>
  <c r="AC41" i="50"/>
  <c r="AB41" i="50"/>
  <c r="AA41" i="50"/>
  <c r="Z41" i="50"/>
  <c r="Y41" i="50"/>
  <c r="X41" i="50"/>
  <c r="W41" i="50"/>
  <c r="W98" i="50" s="1"/>
  <c r="V41" i="50"/>
  <c r="V98" i="50" s="1"/>
  <c r="U41" i="50"/>
  <c r="T41" i="50"/>
  <c r="S41" i="50"/>
  <c r="R41" i="50"/>
  <c r="Q41" i="50"/>
  <c r="P41" i="50"/>
  <c r="O41" i="50"/>
  <c r="N41" i="50"/>
  <c r="M41" i="50"/>
  <c r="L41" i="50"/>
  <c r="K41" i="50"/>
  <c r="J41" i="50"/>
  <c r="I41" i="50"/>
  <c r="I98" i="50" s="1"/>
  <c r="H41" i="50"/>
  <c r="G41" i="50"/>
  <c r="G98" i="50" s="1"/>
  <c r="F41" i="50"/>
  <c r="F98" i="50" s="1"/>
  <c r="D41" i="50"/>
  <c r="C41" i="50"/>
  <c r="AK40" i="50"/>
  <c r="AJ40" i="50"/>
  <c r="AI40" i="50"/>
  <c r="AI112" i="50" s="1"/>
  <c r="AH40" i="50"/>
  <c r="AG40" i="50"/>
  <c r="AF40" i="50"/>
  <c r="AE40" i="50"/>
  <c r="AD40" i="50"/>
  <c r="AC40" i="50"/>
  <c r="AB40" i="50"/>
  <c r="AB97" i="50" s="1"/>
  <c r="AA40" i="50"/>
  <c r="Z40" i="50"/>
  <c r="Z97" i="50" s="1"/>
  <c r="Y40" i="50"/>
  <c r="Y112" i="50" s="1"/>
  <c r="X40" i="50"/>
  <c r="X97" i="50" s="1"/>
  <c r="W40" i="50"/>
  <c r="V40" i="50"/>
  <c r="U40" i="50"/>
  <c r="T40" i="50"/>
  <c r="S40" i="50"/>
  <c r="R40" i="50"/>
  <c r="Q40" i="50"/>
  <c r="P40" i="50"/>
  <c r="O40" i="50"/>
  <c r="N40" i="50"/>
  <c r="M40" i="50"/>
  <c r="L40" i="50"/>
  <c r="L97" i="50" s="1"/>
  <c r="K40" i="50"/>
  <c r="J40" i="50"/>
  <c r="J97" i="50" s="1"/>
  <c r="I40" i="50"/>
  <c r="H40" i="50"/>
  <c r="H97" i="50" s="1"/>
  <c r="G40" i="50"/>
  <c r="F40" i="50"/>
  <c r="D40" i="50"/>
  <c r="C40" i="50"/>
  <c r="AK39" i="50"/>
  <c r="AJ39" i="50"/>
  <c r="AI39" i="50"/>
  <c r="AH39" i="50"/>
  <c r="AG39" i="50"/>
  <c r="AF39" i="50"/>
  <c r="AE39" i="50"/>
  <c r="AE96" i="50" s="1"/>
  <c r="AD39" i="50"/>
  <c r="AD111" i="50" s="1"/>
  <c r="AC39" i="50"/>
  <c r="AB39" i="50"/>
  <c r="AA39" i="50"/>
  <c r="Z39" i="50"/>
  <c r="Y39" i="50"/>
  <c r="X39" i="50"/>
  <c r="W39" i="50"/>
  <c r="V39" i="50"/>
  <c r="U39" i="50"/>
  <c r="U96" i="50" s="1"/>
  <c r="T39" i="50"/>
  <c r="T96" i="50" s="1"/>
  <c r="S39" i="50"/>
  <c r="S96" i="50" s="1"/>
  <c r="R39" i="50"/>
  <c r="Q39" i="50"/>
  <c r="P39" i="50"/>
  <c r="O39" i="50"/>
  <c r="N39" i="50"/>
  <c r="N111" i="50" s="1"/>
  <c r="M39" i="50"/>
  <c r="L39" i="50"/>
  <c r="K39" i="50"/>
  <c r="K96" i="50" s="1"/>
  <c r="J39" i="50"/>
  <c r="J111" i="50" s="1"/>
  <c r="I39" i="50"/>
  <c r="H39" i="50"/>
  <c r="G39" i="50"/>
  <c r="F39" i="50"/>
  <c r="D39" i="50"/>
  <c r="C39" i="50"/>
  <c r="AK38" i="50"/>
  <c r="AK110" i="50" s="1"/>
  <c r="AJ38" i="50"/>
  <c r="AI38" i="50"/>
  <c r="AH38" i="50"/>
  <c r="AG38" i="50"/>
  <c r="AG95" i="50" s="1"/>
  <c r="AF38" i="50"/>
  <c r="AF95" i="50" s="1"/>
  <c r="AE38" i="50"/>
  <c r="AD38" i="50"/>
  <c r="AC38" i="50"/>
  <c r="AB38" i="50"/>
  <c r="AA38" i="50"/>
  <c r="Z38" i="50"/>
  <c r="Y38" i="50"/>
  <c r="X38" i="50"/>
  <c r="X95" i="50" s="1"/>
  <c r="W38" i="50"/>
  <c r="V38" i="50"/>
  <c r="V95" i="50" s="1"/>
  <c r="U38" i="50"/>
  <c r="U95" i="50" s="1"/>
  <c r="T38" i="50"/>
  <c r="T95" i="50" s="1"/>
  <c r="S38" i="50"/>
  <c r="R38" i="50"/>
  <c r="Q38" i="50"/>
  <c r="P38" i="50"/>
  <c r="P95" i="50" s="1"/>
  <c r="O38" i="50"/>
  <c r="N38" i="50"/>
  <c r="M38" i="50"/>
  <c r="M95" i="50" s="1"/>
  <c r="L38" i="50"/>
  <c r="L95" i="50" s="1"/>
  <c r="K38" i="50"/>
  <c r="J38" i="50"/>
  <c r="J95" i="50" s="1"/>
  <c r="I38" i="50"/>
  <c r="H38" i="50"/>
  <c r="G38" i="50"/>
  <c r="F38" i="50"/>
  <c r="D38" i="50"/>
  <c r="C38" i="50"/>
  <c r="AK37" i="50"/>
  <c r="AJ37" i="50"/>
  <c r="AI37" i="50"/>
  <c r="AH37" i="50"/>
  <c r="AH94" i="50" s="1"/>
  <c r="AG37" i="50"/>
  <c r="AG94" i="50" s="1"/>
  <c r="AF37" i="50"/>
  <c r="AE37" i="50"/>
  <c r="AE94" i="50" s="1"/>
  <c r="AD37" i="50"/>
  <c r="AC37" i="50"/>
  <c r="AB37" i="50"/>
  <c r="AA37" i="50"/>
  <c r="Z37" i="50"/>
  <c r="Z94" i="50" s="1"/>
  <c r="Y37" i="50"/>
  <c r="X37" i="50"/>
  <c r="W37" i="50"/>
  <c r="W94" i="50" s="1"/>
  <c r="V37" i="50"/>
  <c r="V94" i="50" s="1"/>
  <c r="U37" i="50"/>
  <c r="T37" i="50"/>
  <c r="S37" i="50"/>
  <c r="R37" i="50"/>
  <c r="R94" i="50" s="1"/>
  <c r="Q37" i="50"/>
  <c r="P37" i="50"/>
  <c r="P109" i="50" s="1"/>
  <c r="O37" i="50"/>
  <c r="N37" i="50"/>
  <c r="M37" i="50"/>
  <c r="L37" i="50"/>
  <c r="K37" i="50"/>
  <c r="K94" i="50" s="1"/>
  <c r="J37" i="50"/>
  <c r="J94" i="50" s="1"/>
  <c r="I37" i="50"/>
  <c r="H37" i="50"/>
  <c r="G37" i="50"/>
  <c r="F37" i="50"/>
  <c r="F109" i="50" s="1"/>
  <c r="D37" i="50"/>
  <c r="C37" i="50"/>
  <c r="AK36" i="50"/>
  <c r="AJ36" i="50"/>
  <c r="AJ93" i="50" s="1"/>
  <c r="AI36" i="50"/>
  <c r="AI93" i="50" s="1"/>
  <c r="AH36" i="50"/>
  <c r="AH93" i="50" s="1"/>
  <c r="AG36" i="50"/>
  <c r="AF36" i="50"/>
  <c r="AF93" i="50" s="1"/>
  <c r="AE36" i="50"/>
  <c r="AD36" i="50"/>
  <c r="AC36" i="50"/>
  <c r="AB36" i="50"/>
  <c r="AB93" i="50" s="1"/>
  <c r="AA36" i="50"/>
  <c r="Z36" i="50"/>
  <c r="Y36" i="50"/>
  <c r="X36" i="50"/>
  <c r="X93" i="50" s="1"/>
  <c r="W36" i="50"/>
  <c r="V36" i="50"/>
  <c r="U36" i="50"/>
  <c r="T36" i="50"/>
  <c r="T138" i="50" s="1"/>
  <c r="S36" i="50"/>
  <c r="R36" i="50"/>
  <c r="Q36" i="50"/>
  <c r="P36" i="50"/>
  <c r="O36" i="50"/>
  <c r="N36" i="50"/>
  <c r="M36" i="50"/>
  <c r="L36" i="50"/>
  <c r="L93" i="50" s="1"/>
  <c r="K36" i="50"/>
  <c r="J36" i="50"/>
  <c r="I36" i="50"/>
  <c r="H36" i="50"/>
  <c r="G36" i="50"/>
  <c r="F36" i="50"/>
  <c r="D36" i="50"/>
  <c r="C36" i="50"/>
  <c r="AK35" i="50"/>
  <c r="AJ35" i="50"/>
  <c r="AJ92" i="50" s="1"/>
  <c r="AI35" i="50"/>
  <c r="AI122" i="50" s="1"/>
  <c r="AH35" i="50"/>
  <c r="AG35" i="50"/>
  <c r="AF35" i="50"/>
  <c r="AE35" i="50"/>
  <c r="AD35" i="50"/>
  <c r="AD107" i="50" s="1"/>
  <c r="AC35" i="50"/>
  <c r="AB35" i="50"/>
  <c r="AA35" i="50"/>
  <c r="AA92" i="50" s="1"/>
  <c r="Z35" i="50"/>
  <c r="Y35" i="50"/>
  <c r="Y92" i="50" s="1"/>
  <c r="X35" i="50"/>
  <c r="X92" i="50" s="1"/>
  <c r="W35" i="50"/>
  <c r="V35" i="50"/>
  <c r="U35" i="50"/>
  <c r="T35" i="50"/>
  <c r="S35" i="50"/>
  <c r="R35" i="50"/>
  <c r="R107" i="50" s="1"/>
  <c r="Q35" i="50"/>
  <c r="P35" i="50"/>
  <c r="O35" i="50"/>
  <c r="N35" i="50"/>
  <c r="N107" i="50" s="1"/>
  <c r="M35" i="50"/>
  <c r="L35" i="50"/>
  <c r="K35" i="50"/>
  <c r="J35" i="50"/>
  <c r="I35" i="50"/>
  <c r="H35" i="50"/>
  <c r="G35" i="50"/>
  <c r="F35" i="50"/>
  <c r="D35" i="50"/>
  <c r="C35" i="50"/>
  <c r="AK34" i="50"/>
  <c r="AK91" i="50" s="1"/>
  <c r="AJ34" i="50"/>
  <c r="AI34" i="50"/>
  <c r="AH34" i="50"/>
  <c r="AG34" i="50"/>
  <c r="AF34" i="50"/>
  <c r="AF91" i="50" s="1"/>
  <c r="AE34" i="50"/>
  <c r="AD34" i="50"/>
  <c r="AD91" i="50" s="1"/>
  <c r="AC34" i="50"/>
  <c r="AC91" i="50" s="1"/>
  <c r="AB34" i="50"/>
  <c r="AA34" i="50"/>
  <c r="Z34" i="50"/>
  <c r="Y34" i="50"/>
  <c r="X34" i="50"/>
  <c r="W34" i="50"/>
  <c r="V34" i="50"/>
  <c r="U34" i="50"/>
  <c r="U91" i="50" s="1"/>
  <c r="T34" i="50"/>
  <c r="T121" i="50" s="1"/>
  <c r="S34" i="50"/>
  <c r="R34" i="50"/>
  <c r="Q34" i="50"/>
  <c r="P34" i="50"/>
  <c r="O34" i="50"/>
  <c r="N34" i="50"/>
  <c r="M34" i="50"/>
  <c r="L34" i="50"/>
  <c r="K34" i="50"/>
  <c r="J34" i="50"/>
  <c r="I34" i="50"/>
  <c r="H34" i="50"/>
  <c r="G34" i="50"/>
  <c r="F34" i="50"/>
  <c r="D34" i="50"/>
  <c r="C34" i="50"/>
  <c r="AK33" i="50"/>
  <c r="AJ33" i="50"/>
  <c r="AJ105" i="50" s="1"/>
  <c r="AI33" i="50"/>
  <c r="AH33" i="50"/>
  <c r="AG33" i="50"/>
  <c r="AF33" i="50"/>
  <c r="AF105" i="50" s="1"/>
  <c r="AE33" i="50"/>
  <c r="AD33" i="50"/>
  <c r="AD90" i="50" s="1"/>
  <c r="AC33" i="50"/>
  <c r="AC90" i="50" s="1"/>
  <c r="AB33" i="50"/>
  <c r="AA33" i="50"/>
  <c r="Z33" i="50"/>
  <c r="Y33" i="50"/>
  <c r="X33" i="50"/>
  <c r="W33" i="50"/>
  <c r="V33" i="50"/>
  <c r="V90" i="50" s="1"/>
  <c r="U33" i="50"/>
  <c r="U90" i="50" s="1"/>
  <c r="T33" i="50"/>
  <c r="S33" i="50"/>
  <c r="R33" i="50"/>
  <c r="Q33" i="50"/>
  <c r="P33" i="50"/>
  <c r="O33" i="50"/>
  <c r="N33" i="50"/>
  <c r="M33" i="50"/>
  <c r="L33" i="50"/>
  <c r="K33" i="50"/>
  <c r="J33" i="50"/>
  <c r="I33" i="50"/>
  <c r="H33" i="50"/>
  <c r="G33" i="50"/>
  <c r="F33" i="50"/>
  <c r="D33" i="50"/>
  <c r="C33" i="50"/>
  <c r="AK32" i="50"/>
  <c r="AJ32" i="50"/>
  <c r="AI32" i="50"/>
  <c r="AH32" i="50"/>
  <c r="AG32" i="50"/>
  <c r="AF32" i="50"/>
  <c r="AE32" i="50"/>
  <c r="AD32" i="50"/>
  <c r="AC32" i="50"/>
  <c r="AB32" i="50"/>
  <c r="AB119" i="50" s="1"/>
  <c r="AA32" i="50"/>
  <c r="Z32" i="50"/>
  <c r="Y32" i="50"/>
  <c r="X32" i="50"/>
  <c r="W32" i="50"/>
  <c r="W89" i="50" s="1"/>
  <c r="V32" i="50"/>
  <c r="V119" i="50" s="1"/>
  <c r="U32" i="50"/>
  <c r="T32" i="50"/>
  <c r="S32" i="50"/>
  <c r="R32" i="50"/>
  <c r="Q32" i="50"/>
  <c r="P32" i="50"/>
  <c r="O32" i="50"/>
  <c r="N32" i="50"/>
  <c r="M32" i="50"/>
  <c r="L32" i="50"/>
  <c r="K32" i="50"/>
  <c r="J32" i="50"/>
  <c r="I32" i="50"/>
  <c r="H32" i="50"/>
  <c r="G32" i="50"/>
  <c r="F32" i="50"/>
  <c r="D32" i="50"/>
  <c r="C32" i="50"/>
  <c r="AK31" i="50"/>
  <c r="AJ31" i="50"/>
  <c r="AI31" i="50"/>
  <c r="AH31" i="50"/>
  <c r="AG31" i="50"/>
  <c r="AF31" i="50"/>
  <c r="AE31" i="50"/>
  <c r="AE88" i="50" s="1"/>
  <c r="AD31" i="50"/>
  <c r="AC31" i="50"/>
  <c r="AB31" i="50"/>
  <c r="AB103" i="50" s="1"/>
  <c r="AA31" i="50"/>
  <c r="Z31" i="50"/>
  <c r="Z103" i="50" s="1"/>
  <c r="Y31" i="50"/>
  <c r="X31" i="50"/>
  <c r="X88" i="50" s="1"/>
  <c r="W31" i="50"/>
  <c r="W88" i="50" s="1"/>
  <c r="V31" i="50"/>
  <c r="U31" i="50"/>
  <c r="T31" i="50"/>
  <c r="S31" i="50"/>
  <c r="R31" i="50"/>
  <c r="Q31" i="50"/>
  <c r="P31" i="50"/>
  <c r="O31" i="50"/>
  <c r="N31" i="50"/>
  <c r="M31" i="50"/>
  <c r="L31" i="50"/>
  <c r="K31" i="50"/>
  <c r="J31" i="50"/>
  <c r="I31" i="50"/>
  <c r="H31" i="50"/>
  <c r="G31" i="50"/>
  <c r="F31" i="50"/>
  <c r="F103" i="50" s="1"/>
  <c r="D31" i="50"/>
  <c r="C31" i="50"/>
  <c r="AK30" i="50"/>
  <c r="AK102" i="50" s="1"/>
  <c r="AJ30" i="50"/>
  <c r="AI30" i="50"/>
  <c r="AH30" i="50"/>
  <c r="AG30" i="50"/>
  <c r="AF30" i="50"/>
  <c r="AE30" i="50"/>
  <c r="AD30" i="50"/>
  <c r="AC30" i="50"/>
  <c r="AB30" i="50"/>
  <c r="AA30" i="50"/>
  <c r="Z30" i="50"/>
  <c r="Y30" i="50"/>
  <c r="X30" i="50"/>
  <c r="W30" i="50"/>
  <c r="V30" i="50"/>
  <c r="U30" i="50"/>
  <c r="T30" i="50"/>
  <c r="S30" i="50"/>
  <c r="R30" i="50"/>
  <c r="Q30" i="50"/>
  <c r="P30" i="50"/>
  <c r="O30" i="50"/>
  <c r="O102" i="50" s="1"/>
  <c r="N30" i="50"/>
  <c r="M30" i="50"/>
  <c r="L30" i="50"/>
  <c r="K30" i="50"/>
  <c r="J30" i="50"/>
  <c r="I30" i="50"/>
  <c r="H30" i="50"/>
  <c r="G30" i="50"/>
  <c r="F30" i="50"/>
  <c r="D30" i="50"/>
  <c r="C30" i="50"/>
  <c r="AK29" i="50"/>
  <c r="AJ29" i="50"/>
  <c r="AI29" i="50"/>
  <c r="AH29" i="50"/>
  <c r="AG29" i="50"/>
  <c r="AG86" i="50" s="1"/>
  <c r="AF29" i="50"/>
  <c r="AE29" i="50"/>
  <c r="AD29" i="50"/>
  <c r="AC29" i="50"/>
  <c r="AB29" i="50"/>
  <c r="AA29" i="50"/>
  <c r="Z29" i="50"/>
  <c r="Z86" i="50" s="1"/>
  <c r="Y29" i="50"/>
  <c r="X29" i="50"/>
  <c r="W29" i="50"/>
  <c r="V29" i="50"/>
  <c r="U29" i="50"/>
  <c r="T29" i="50"/>
  <c r="S29" i="50"/>
  <c r="R29" i="50"/>
  <c r="R86" i="50" s="1"/>
  <c r="Q29" i="50"/>
  <c r="Q86" i="50" s="1"/>
  <c r="P29" i="50"/>
  <c r="O29" i="50"/>
  <c r="N29" i="50"/>
  <c r="M29" i="50"/>
  <c r="L29" i="50"/>
  <c r="K29" i="50"/>
  <c r="J29" i="50"/>
  <c r="J86" i="50" s="1"/>
  <c r="I29" i="50"/>
  <c r="H29" i="50"/>
  <c r="H101" i="50" s="1"/>
  <c r="G29" i="50"/>
  <c r="F29" i="50"/>
  <c r="F101" i="50" s="1"/>
  <c r="D29" i="50"/>
  <c r="C29" i="50"/>
  <c r="AK28" i="50"/>
  <c r="AJ28" i="50"/>
  <c r="AI28" i="50"/>
  <c r="AI85" i="50" s="1"/>
  <c r="AH28" i="50"/>
  <c r="AH85" i="50" s="1"/>
  <c r="AG28" i="50"/>
  <c r="AF28" i="50"/>
  <c r="AE28" i="50"/>
  <c r="AD28" i="50"/>
  <c r="AC28" i="50"/>
  <c r="AB28" i="50"/>
  <c r="AA28" i="50"/>
  <c r="AA85" i="50" s="1"/>
  <c r="Z28" i="50"/>
  <c r="Z85" i="50" s="1"/>
  <c r="Y28" i="50"/>
  <c r="X28" i="50"/>
  <c r="W28" i="50"/>
  <c r="V28" i="50"/>
  <c r="U28" i="50"/>
  <c r="U100" i="50" s="1"/>
  <c r="T28" i="50"/>
  <c r="S28" i="50"/>
  <c r="R28" i="50"/>
  <c r="Q28" i="50"/>
  <c r="Q100" i="50" s="1"/>
  <c r="P28" i="50"/>
  <c r="O28" i="50"/>
  <c r="N28" i="50"/>
  <c r="M28" i="50"/>
  <c r="L28" i="50"/>
  <c r="K28" i="50"/>
  <c r="J28" i="50"/>
  <c r="J85" i="50" s="1"/>
  <c r="I28" i="50"/>
  <c r="H28" i="50"/>
  <c r="G28" i="50"/>
  <c r="F28" i="50"/>
  <c r="D28" i="50"/>
  <c r="C28" i="50"/>
  <c r="AK27" i="50"/>
  <c r="AJ27" i="50"/>
  <c r="AJ84" i="50" s="1"/>
  <c r="AI27" i="50"/>
  <c r="AI84" i="50" s="1"/>
  <c r="AH27" i="50"/>
  <c r="AG27" i="50"/>
  <c r="AF27" i="50"/>
  <c r="AE27" i="50"/>
  <c r="AD27" i="50"/>
  <c r="AC27" i="50"/>
  <c r="AB27" i="50"/>
  <c r="AB84" i="50" s="1"/>
  <c r="AA27" i="50"/>
  <c r="AA84" i="50" s="1"/>
  <c r="Z27" i="50"/>
  <c r="Y27" i="50"/>
  <c r="X27" i="50"/>
  <c r="W27" i="50"/>
  <c r="V27" i="50"/>
  <c r="U27" i="50"/>
  <c r="T27" i="50"/>
  <c r="T84" i="50" s="1"/>
  <c r="S27" i="50"/>
  <c r="R27" i="50"/>
  <c r="Q27" i="50"/>
  <c r="Q114" i="50" s="1"/>
  <c r="P27" i="50"/>
  <c r="O27" i="50"/>
  <c r="N27" i="50"/>
  <c r="M27" i="50"/>
  <c r="L27" i="50"/>
  <c r="L84" i="50" s="1"/>
  <c r="K27" i="50"/>
  <c r="K84" i="50" s="1"/>
  <c r="J27" i="50"/>
  <c r="I27" i="50"/>
  <c r="H27" i="50"/>
  <c r="G27" i="50"/>
  <c r="D27" i="50"/>
  <c r="C27" i="50"/>
  <c r="AK26" i="50"/>
  <c r="AJ26" i="50"/>
  <c r="AI26" i="50"/>
  <c r="AH26" i="50"/>
  <c r="AG26" i="50"/>
  <c r="AF26" i="50"/>
  <c r="AE26" i="50"/>
  <c r="AD26" i="50"/>
  <c r="AC26" i="50"/>
  <c r="AB26" i="50"/>
  <c r="AA26" i="50"/>
  <c r="Z26" i="50"/>
  <c r="Y26" i="50"/>
  <c r="X26" i="50"/>
  <c r="W26" i="50"/>
  <c r="V26" i="50"/>
  <c r="U26" i="50"/>
  <c r="T26" i="50"/>
  <c r="S26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D26" i="50"/>
  <c r="C26" i="50"/>
  <c r="C12" i="49" l="1"/>
  <c r="C20" i="49"/>
  <c r="C9" i="49"/>
  <c r="C13" i="49"/>
  <c r="C52" i="51"/>
  <c r="C8" i="49"/>
  <c r="C16" i="49"/>
  <c r="C6" i="49"/>
  <c r="D6" i="49" s="1"/>
  <c r="C14" i="49"/>
  <c r="C17" i="49"/>
  <c r="C7" i="49"/>
  <c r="C15" i="49"/>
  <c r="C10" i="49"/>
  <c r="C18" i="49"/>
  <c r="C19" i="49"/>
  <c r="AI92" i="50"/>
  <c r="W129" i="50"/>
  <c r="W99" i="50"/>
  <c r="W84" i="50"/>
  <c r="AC130" i="50"/>
  <c r="AC115" i="50"/>
  <c r="AC100" i="50"/>
  <c r="AC85" i="50"/>
  <c r="I132" i="50"/>
  <c r="I117" i="50"/>
  <c r="I102" i="50"/>
  <c r="O133" i="50"/>
  <c r="O103" i="50"/>
  <c r="O118" i="50"/>
  <c r="AK134" i="50"/>
  <c r="AK119" i="50"/>
  <c r="AK89" i="50"/>
  <c r="Q136" i="50"/>
  <c r="Q121" i="50"/>
  <c r="Q106" i="50"/>
  <c r="Q91" i="50"/>
  <c r="W137" i="50"/>
  <c r="W107" i="50"/>
  <c r="W122" i="50"/>
  <c r="W92" i="50"/>
  <c r="U129" i="50"/>
  <c r="U114" i="50"/>
  <c r="U99" i="50"/>
  <c r="U84" i="50"/>
  <c r="K130" i="50"/>
  <c r="K115" i="50"/>
  <c r="K100" i="50"/>
  <c r="AA130" i="50"/>
  <c r="AA115" i="50"/>
  <c r="AA100" i="50"/>
  <c r="I131" i="50"/>
  <c r="I101" i="50"/>
  <c r="Y131" i="50"/>
  <c r="Y116" i="50"/>
  <c r="Y101" i="50"/>
  <c r="G132" i="50"/>
  <c r="G117" i="50"/>
  <c r="G102" i="50"/>
  <c r="G87" i="50"/>
  <c r="W132" i="50"/>
  <c r="W117" i="50"/>
  <c r="W102" i="50"/>
  <c r="W87" i="50"/>
  <c r="AE132" i="50"/>
  <c r="AE117" i="50"/>
  <c r="AE102" i="50"/>
  <c r="AE87" i="50"/>
  <c r="M133" i="50"/>
  <c r="M103" i="50"/>
  <c r="M88" i="50"/>
  <c r="M118" i="50"/>
  <c r="U133" i="50"/>
  <c r="U118" i="50"/>
  <c r="U103" i="50"/>
  <c r="U88" i="50"/>
  <c r="AK133" i="50"/>
  <c r="AK118" i="50"/>
  <c r="AK103" i="50"/>
  <c r="AK88" i="50"/>
  <c r="S134" i="50"/>
  <c r="S119" i="50"/>
  <c r="S89" i="50"/>
  <c r="S104" i="50"/>
  <c r="AI134" i="50"/>
  <c r="AI119" i="50"/>
  <c r="AI89" i="50"/>
  <c r="I135" i="50"/>
  <c r="I120" i="50"/>
  <c r="I105" i="50"/>
  <c r="I90" i="50"/>
  <c r="Y135" i="50"/>
  <c r="Y105" i="50"/>
  <c r="Y120" i="50"/>
  <c r="Y90" i="50"/>
  <c r="G136" i="50"/>
  <c r="G121" i="50"/>
  <c r="G106" i="50"/>
  <c r="G91" i="50"/>
  <c r="O136" i="50"/>
  <c r="O121" i="50"/>
  <c r="O106" i="50"/>
  <c r="O91" i="50"/>
  <c r="AE136" i="50"/>
  <c r="AE121" i="50"/>
  <c r="AE91" i="50"/>
  <c r="AE106" i="50"/>
  <c r="M137" i="50"/>
  <c r="M107" i="50"/>
  <c r="M122" i="50"/>
  <c r="M92" i="50"/>
  <c r="AC137" i="50"/>
  <c r="AC107" i="50"/>
  <c r="AC122" i="50"/>
  <c r="AC92" i="50"/>
  <c r="K138" i="50"/>
  <c r="K108" i="50"/>
  <c r="K123" i="50"/>
  <c r="K93" i="50"/>
  <c r="AA138" i="50"/>
  <c r="AA123" i="50"/>
  <c r="AA108" i="50"/>
  <c r="AA93" i="50"/>
  <c r="I139" i="50"/>
  <c r="I124" i="50"/>
  <c r="I109" i="50"/>
  <c r="I94" i="50"/>
  <c r="Y139" i="50"/>
  <c r="Y124" i="50"/>
  <c r="Y109" i="50"/>
  <c r="Y94" i="50"/>
  <c r="G125" i="50"/>
  <c r="G140" i="50"/>
  <c r="G110" i="50"/>
  <c r="G95" i="50"/>
  <c r="W125" i="50"/>
  <c r="W140" i="50"/>
  <c r="W95" i="50"/>
  <c r="W110" i="50"/>
  <c r="M126" i="50"/>
  <c r="M141" i="50"/>
  <c r="M111" i="50"/>
  <c r="M96" i="50"/>
  <c r="AC126" i="50"/>
  <c r="AC141" i="50"/>
  <c r="AC111" i="50"/>
  <c r="AC96" i="50"/>
  <c r="K127" i="50"/>
  <c r="K142" i="50"/>
  <c r="K112" i="50"/>
  <c r="K97" i="50"/>
  <c r="AA127" i="50"/>
  <c r="AA142" i="50"/>
  <c r="AA112" i="50"/>
  <c r="AA97" i="50"/>
  <c r="I128" i="50"/>
  <c r="I143" i="50"/>
  <c r="I113" i="50"/>
  <c r="Y128" i="50"/>
  <c r="Y143" i="50"/>
  <c r="Y113" i="50"/>
  <c r="F129" i="50"/>
  <c r="N129" i="50"/>
  <c r="N114" i="50"/>
  <c r="N84" i="50"/>
  <c r="N99" i="50"/>
  <c r="V129" i="50"/>
  <c r="V114" i="50"/>
  <c r="V99" i="50"/>
  <c r="V84" i="50"/>
  <c r="AD129" i="50"/>
  <c r="AD114" i="50"/>
  <c r="AD84" i="50"/>
  <c r="L115" i="50"/>
  <c r="L100" i="50"/>
  <c r="L130" i="50"/>
  <c r="L85" i="50"/>
  <c r="T115" i="50"/>
  <c r="T130" i="50"/>
  <c r="T100" i="50"/>
  <c r="T85" i="50"/>
  <c r="AB115" i="50"/>
  <c r="AB100" i="50"/>
  <c r="AB130" i="50"/>
  <c r="AB85" i="50"/>
  <c r="AJ115" i="50"/>
  <c r="AJ130" i="50"/>
  <c r="AJ100" i="50"/>
  <c r="AJ85" i="50"/>
  <c r="J131" i="50"/>
  <c r="J116" i="50"/>
  <c r="J101" i="50"/>
  <c r="R131" i="50"/>
  <c r="R116" i="50"/>
  <c r="R101" i="50"/>
  <c r="Z131" i="50"/>
  <c r="Z116" i="50"/>
  <c r="Z101" i="50"/>
  <c r="AH131" i="50"/>
  <c r="AH116" i="50"/>
  <c r="AH101" i="50"/>
  <c r="H132" i="50"/>
  <c r="H102" i="50"/>
  <c r="H117" i="50"/>
  <c r="P132" i="50"/>
  <c r="P117" i="50"/>
  <c r="P102" i="50"/>
  <c r="X132" i="50"/>
  <c r="X102" i="50"/>
  <c r="X117" i="50"/>
  <c r="AF132" i="50"/>
  <c r="AF117" i="50"/>
  <c r="AF102" i="50"/>
  <c r="F133" i="50"/>
  <c r="F118" i="50"/>
  <c r="F88" i="50"/>
  <c r="N133" i="50"/>
  <c r="N118" i="50"/>
  <c r="N103" i="50"/>
  <c r="N88" i="50"/>
  <c r="V133" i="50"/>
  <c r="V118" i="50"/>
  <c r="V103" i="50"/>
  <c r="V88" i="50"/>
  <c r="AD133" i="50"/>
  <c r="AD118" i="50"/>
  <c r="AD103" i="50"/>
  <c r="AD88" i="50"/>
  <c r="L134" i="50"/>
  <c r="L119" i="50"/>
  <c r="L104" i="50"/>
  <c r="L89" i="50"/>
  <c r="T134" i="50"/>
  <c r="T119" i="50"/>
  <c r="T104" i="50"/>
  <c r="T89" i="50"/>
  <c r="AB134" i="50"/>
  <c r="AB104" i="50"/>
  <c r="AB89" i="50"/>
  <c r="AJ134" i="50"/>
  <c r="AJ119" i="50"/>
  <c r="AJ104" i="50"/>
  <c r="AJ89" i="50"/>
  <c r="J135" i="50"/>
  <c r="J120" i="50"/>
  <c r="J90" i="50"/>
  <c r="J105" i="50"/>
  <c r="R135" i="50"/>
  <c r="R120" i="50"/>
  <c r="R105" i="50"/>
  <c r="R90" i="50"/>
  <c r="Z135" i="50"/>
  <c r="Z120" i="50"/>
  <c r="Z105" i="50"/>
  <c r="Z90" i="50"/>
  <c r="AH135" i="50"/>
  <c r="AH120" i="50"/>
  <c r="AH105" i="50"/>
  <c r="AH90" i="50"/>
  <c r="H136" i="50"/>
  <c r="H106" i="50"/>
  <c r="H121" i="50"/>
  <c r="H91" i="50"/>
  <c r="P136" i="50"/>
  <c r="P106" i="50"/>
  <c r="P91" i="50"/>
  <c r="X136" i="50"/>
  <c r="X106" i="50"/>
  <c r="X121" i="50"/>
  <c r="X91" i="50"/>
  <c r="Y86" i="50"/>
  <c r="X87" i="50"/>
  <c r="V89" i="50"/>
  <c r="T91" i="50"/>
  <c r="O129" i="50"/>
  <c r="O114" i="50"/>
  <c r="O99" i="50"/>
  <c r="O84" i="50"/>
  <c r="K131" i="50"/>
  <c r="K116" i="50"/>
  <c r="K101" i="50"/>
  <c r="K86" i="50"/>
  <c r="Y132" i="50"/>
  <c r="Y117" i="50"/>
  <c r="Y102" i="50"/>
  <c r="M134" i="50"/>
  <c r="M119" i="50"/>
  <c r="M89" i="50"/>
  <c r="I136" i="50"/>
  <c r="I121" i="50"/>
  <c r="I91" i="50"/>
  <c r="I106" i="50"/>
  <c r="AE137" i="50"/>
  <c r="AE107" i="50"/>
  <c r="AE92" i="50"/>
  <c r="AE122" i="50"/>
  <c r="H129" i="50"/>
  <c r="H114" i="50"/>
  <c r="H84" i="50"/>
  <c r="P129" i="50"/>
  <c r="P114" i="50"/>
  <c r="P84" i="50"/>
  <c r="P99" i="50"/>
  <c r="X129" i="50"/>
  <c r="X114" i="50"/>
  <c r="X99" i="50"/>
  <c r="X84" i="50"/>
  <c r="AF129" i="50"/>
  <c r="AF114" i="50"/>
  <c r="AF84" i="50"/>
  <c r="F130" i="50"/>
  <c r="F100" i="50"/>
  <c r="F85" i="50"/>
  <c r="F115" i="50"/>
  <c r="N130" i="50"/>
  <c r="N100" i="50"/>
  <c r="N115" i="50"/>
  <c r="N85" i="50"/>
  <c r="V130" i="50"/>
  <c r="V100" i="50"/>
  <c r="V115" i="50"/>
  <c r="V85" i="50"/>
  <c r="AD130" i="50"/>
  <c r="AD100" i="50"/>
  <c r="AD115" i="50"/>
  <c r="AD85" i="50"/>
  <c r="L131" i="50"/>
  <c r="L116" i="50"/>
  <c r="L86" i="50"/>
  <c r="L101" i="50"/>
  <c r="T131" i="50"/>
  <c r="T116" i="50"/>
  <c r="T101" i="50"/>
  <c r="T86" i="50"/>
  <c r="AB131" i="50"/>
  <c r="AB116" i="50"/>
  <c r="AB86" i="50"/>
  <c r="AJ131" i="50"/>
  <c r="AJ116" i="50"/>
  <c r="AJ101" i="50"/>
  <c r="AJ86" i="50"/>
  <c r="J117" i="50"/>
  <c r="J102" i="50"/>
  <c r="J87" i="50"/>
  <c r="J132" i="50"/>
  <c r="R117" i="50"/>
  <c r="R132" i="50"/>
  <c r="R102" i="50"/>
  <c r="R87" i="50"/>
  <c r="Z117" i="50"/>
  <c r="Z132" i="50"/>
  <c r="Z102" i="50"/>
  <c r="Z87" i="50"/>
  <c r="AH117" i="50"/>
  <c r="AH132" i="50"/>
  <c r="AH102" i="50"/>
  <c r="AH87" i="50"/>
  <c r="H133" i="50"/>
  <c r="H118" i="50"/>
  <c r="H103" i="50"/>
  <c r="P133" i="50"/>
  <c r="P118" i="50"/>
  <c r="P103" i="50"/>
  <c r="X133" i="50"/>
  <c r="X118" i="50"/>
  <c r="X103" i="50"/>
  <c r="AF133" i="50"/>
  <c r="AF118" i="50"/>
  <c r="AF103" i="50"/>
  <c r="F134" i="50"/>
  <c r="F104" i="50"/>
  <c r="F119" i="50"/>
  <c r="N134" i="50"/>
  <c r="N119" i="50"/>
  <c r="N104" i="50"/>
  <c r="V134" i="50"/>
  <c r="V104" i="50"/>
  <c r="AD134" i="50"/>
  <c r="AD119" i="50"/>
  <c r="AD104" i="50"/>
  <c r="L135" i="50"/>
  <c r="L120" i="50"/>
  <c r="L105" i="50"/>
  <c r="L90" i="50"/>
  <c r="T135" i="50"/>
  <c r="T120" i="50"/>
  <c r="T105" i="50"/>
  <c r="T90" i="50"/>
  <c r="AB135" i="50"/>
  <c r="AB120" i="50"/>
  <c r="AB105" i="50"/>
  <c r="AB90" i="50"/>
  <c r="AJ135" i="50"/>
  <c r="AJ120" i="50"/>
  <c r="AJ90" i="50"/>
  <c r="J136" i="50"/>
  <c r="J106" i="50"/>
  <c r="J121" i="50"/>
  <c r="J91" i="50"/>
  <c r="R136" i="50"/>
  <c r="R106" i="50"/>
  <c r="R121" i="50"/>
  <c r="R91" i="50"/>
  <c r="Z136" i="50"/>
  <c r="Z106" i="50"/>
  <c r="Z91" i="50"/>
  <c r="Z121" i="50"/>
  <c r="AH136" i="50"/>
  <c r="AH106" i="50"/>
  <c r="AH121" i="50"/>
  <c r="AH91" i="50"/>
  <c r="H137" i="50"/>
  <c r="H122" i="50"/>
  <c r="H107" i="50"/>
  <c r="H92" i="50"/>
  <c r="P137" i="50"/>
  <c r="P122" i="50"/>
  <c r="P107" i="50"/>
  <c r="X137" i="50"/>
  <c r="X122" i="50"/>
  <c r="X107" i="50"/>
  <c r="AF137" i="50"/>
  <c r="AF122" i="50"/>
  <c r="AF107" i="50"/>
  <c r="AF92" i="50"/>
  <c r="F138" i="50"/>
  <c r="F108" i="50"/>
  <c r="F123" i="50"/>
  <c r="F93" i="50"/>
  <c r="N138" i="50"/>
  <c r="N108" i="50"/>
  <c r="V138" i="50"/>
  <c r="V108" i="50"/>
  <c r="V123" i="50"/>
  <c r="V93" i="50"/>
  <c r="AD138" i="50"/>
  <c r="AD108" i="50"/>
  <c r="AD123" i="50"/>
  <c r="AD93" i="50"/>
  <c r="L124" i="50"/>
  <c r="L139" i="50"/>
  <c r="L94" i="50"/>
  <c r="T124" i="50"/>
  <c r="T139" i="50"/>
  <c r="T94" i="50"/>
  <c r="T109" i="50"/>
  <c r="AB124" i="50"/>
  <c r="AB139" i="50"/>
  <c r="AB94" i="50"/>
  <c r="AB109" i="50"/>
  <c r="AJ124" i="50"/>
  <c r="AJ139" i="50"/>
  <c r="AJ94" i="50"/>
  <c r="AJ109" i="50"/>
  <c r="J125" i="50"/>
  <c r="J110" i="50"/>
  <c r="J140" i="50"/>
  <c r="R125" i="50"/>
  <c r="R110" i="50"/>
  <c r="R140" i="50"/>
  <c r="R95" i="50"/>
  <c r="Z125" i="50"/>
  <c r="Z110" i="50"/>
  <c r="Z140" i="50"/>
  <c r="Z95" i="50"/>
  <c r="AH125" i="50"/>
  <c r="AH110" i="50"/>
  <c r="AH140" i="50"/>
  <c r="AH95" i="50"/>
  <c r="H141" i="50"/>
  <c r="H126" i="50"/>
  <c r="H111" i="50"/>
  <c r="H96" i="50"/>
  <c r="P141" i="50"/>
  <c r="P111" i="50"/>
  <c r="P126" i="50"/>
  <c r="P96" i="50"/>
  <c r="X141" i="50"/>
  <c r="X111" i="50"/>
  <c r="X126" i="50"/>
  <c r="X96" i="50"/>
  <c r="AF141" i="50"/>
  <c r="AF111" i="50"/>
  <c r="AF126" i="50"/>
  <c r="F142" i="50"/>
  <c r="F127" i="50"/>
  <c r="F112" i="50"/>
  <c r="F97" i="50"/>
  <c r="N142" i="50"/>
  <c r="N127" i="50"/>
  <c r="N112" i="50"/>
  <c r="N97" i="50"/>
  <c r="V142" i="50"/>
  <c r="V127" i="50"/>
  <c r="V112" i="50"/>
  <c r="V97" i="50"/>
  <c r="AD142" i="50"/>
  <c r="AD127" i="50"/>
  <c r="AD112" i="50"/>
  <c r="AD97" i="50"/>
  <c r="L128" i="50"/>
  <c r="L143" i="50"/>
  <c r="L98" i="50"/>
  <c r="L113" i="50"/>
  <c r="T128" i="50"/>
  <c r="T143" i="50"/>
  <c r="T113" i="50"/>
  <c r="T98" i="50"/>
  <c r="AB128" i="50"/>
  <c r="AB143" i="50"/>
  <c r="AB98" i="50"/>
  <c r="AB113" i="50"/>
  <c r="AJ128" i="50"/>
  <c r="AJ143" i="50"/>
  <c r="AJ113" i="50"/>
  <c r="AJ98" i="50"/>
  <c r="AF87" i="50"/>
  <c r="AD89" i="50"/>
  <c r="P121" i="50"/>
  <c r="AK130" i="50"/>
  <c r="AK115" i="50"/>
  <c r="AK85" i="50"/>
  <c r="AK100" i="50"/>
  <c r="AI131" i="50"/>
  <c r="AI116" i="50"/>
  <c r="AI101" i="50"/>
  <c r="AI86" i="50"/>
  <c r="AG132" i="50"/>
  <c r="AG117" i="50"/>
  <c r="AG102" i="50"/>
  <c r="U134" i="50"/>
  <c r="U119" i="50"/>
  <c r="U104" i="50"/>
  <c r="U89" i="50"/>
  <c r="AI135" i="50"/>
  <c r="AI105" i="50"/>
  <c r="AI120" i="50"/>
  <c r="AI90" i="50"/>
  <c r="O137" i="50"/>
  <c r="O107" i="50"/>
  <c r="O122" i="50"/>
  <c r="I129" i="50"/>
  <c r="I114" i="50"/>
  <c r="I99" i="50"/>
  <c r="I84" i="50"/>
  <c r="Q129" i="50"/>
  <c r="Q99" i="50"/>
  <c r="Q84" i="50"/>
  <c r="Y129" i="50"/>
  <c r="Y114" i="50"/>
  <c r="Y99" i="50"/>
  <c r="Y84" i="50"/>
  <c r="AG129" i="50"/>
  <c r="AG99" i="50"/>
  <c r="AG84" i="50"/>
  <c r="AG114" i="50"/>
  <c r="G130" i="50"/>
  <c r="G115" i="50"/>
  <c r="G85" i="50"/>
  <c r="G100" i="50"/>
  <c r="O130" i="50"/>
  <c r="O115" i="50"/>
  <c r="O85" i="50"/>
  <c r="O100" i="50"/>
  <c r="W130" i="50"/>
  <c r="W115" i="50"/>
  <c r="W85" i="50"/>
  <c r="W100" i="50"/>
  <c r="AE130" i="50"/>
  <c r="AE115" i="50"/>
  <c r="AE100" i="50"/>
  <c r="AE85" i="50"/>
  <c r="M131" i="50"/>
  <c r="M116" i="50"/>
  <c r="M101" i="50"/>
  <c r="M86" i="50"/>
  <c r="U131" i="50"/>
  <c r="U101" i="50"/>
  <c r="U86" i="50"/>
  <c r="U116" i="50"/>
  <c r="AC131" i="50"/>
  <c r="AC101" i="50"/>
  <c r="AC116" i="50"/>
  <c r="AC86" i="50"/>
  <c r="AK131" i="50"/>
  <c r="AK101" i="50"/>
  <c r="AK116" i="50"/>
  <c r="AK86" i="50"/>
  <c r="K132" i="50"/>
  <c r="K117" i="50"/>
  <c r="K102" i="50"/>
  <c r="K87" i="50"/>
  <c r="S132" i="50"/>
  <c r="S117" i="50"/>
  <c r="S87" i="50"/>
  <c r="AA132" i="50"/>
  <c r="AA117" i="50"/>
  <c r="AA102" i="50"/>
  <c r="AA87" i="50"/>
  <c r="AI132" i="50"/>
  <c r="AI117" i="50"/>
  <c r="AI87" i="50"/>
  <c r="AI102" i="50"/>
  <c r="I133" i="50"/>
  <c r="I118" i="50"/>
  <c r="I103" i="50"/>
  <c r="I88" i="50"/>
  <c r="Q133" i="50"/>
  <c r="Q118" i="50"/>
  <c r="Q103" i="50"/>
  <c r="Q88" i="50"/>
  <c r="Y118" i="50"/>
  <c r="Y103" i="50"/>
  <c r="Y88" i="50"/>
  <c r="AG133" i="50"/>
  <c r="AG118" i="50"/>
  <c r="AG103" i="50"/>
  <c r="AG88" i="50"/>
  <c r="G134" i="50"/>
  <c r="G119" i="50"/>
  <c r="G104" i="50"/>
  <c r="O134" i="50"/>
  <c r="O119" i="50"/>
  <c r="O104" i="50"/>
  <c r="W134" i="50"/>
  <c r="W119" i="50"/>
  <c r="W104" i="50"/>
  <c r="AE134" i="50"/>
  <c r="AE119" i="50"/>
  <c r="AE104" i="50"/>
  <c r="M135" i="50"/>
  <c r="M105" i="50"/>
  <c r="M120" i="50"/>
  <c r="U135" i="50"/>
  <c r="U105" i="50"/>
  <c r="U120" i="50"/>
  <c r="AC135" i="50"/>
  <c r="AC105" i="50"/>
  <c r="AC120" i="50"/>
  <c r="AK135" i="50"/>
  <c r="AK105" i="50"/>
  <c r="AK120" i="50"/>
  <c r="K136" i="50"/>
  <c r="K121" i="50"/>
  <c r="K106" i="50"/>
  <c r="K91" i="50"/>
  <c r="S136" i="50"/>
  <c r="S121" i="50"/>
  <c r="S106" i="50"/>
  <c r="S91" i="50"/>
  <c r="AA136" i="50"/>
  <c r="AA121" i="50"/>
  <c r="AA106" i="50"/>
  <c r="AA91" i="50"/>
  <c r="AI136" i="50"/>
  <c r="AI121" i="50"/>
  <c r="AI106" i="50"/>
  <c r="AI91" i="50"/>
  <c r="I137" i="50"/>
  <c r="I107" i="50"/>
  <c r="I122" i="50"/>
  <c r="I92" i="50"/>
  <c r="Q137" i="50"/>
  <c r="Q107" i="50"/>
  <c r="Q122" i="50"/>
  <c r="Q92" i="50"/>
  <c r="Y137" i="50"/>
  <c r="Y107" i="50"/>
  <c r="Y122" i="50"/>
  <c r="AG137" i="50"/>
  <c r="AG107" i="50"/>
  <c r="AG122" i="50"/>
  <c r="AG92" i="50"/>
  <c r="G138" i="50"/>
  <c r="G123" i="50"/>
  <c r="G93" i="50"/>
  <c r="G108" i="50"/>
  <c r="O138" i="50"/>
  <c r="O123" i="50"/>
  <c r="O108" i="50"/>
  <c r="O93" i="50"/>
  <c r="W123" i="50"/>
  <c r="W138" i="50"/>
  <c r="W108" i="50"/>
  <c r="AE123" i="50"/>
  <c r="AE138" i="50"/>
  <c r="AE108" i="50"/>
  <c r="AE93" i="50"/>
  <c r="M124" i="50"/>
  <c r="M139" i="50"/>
  <c r="M109" i="50"/>
  <c r="U124" i="50"/>
  <c r="U139" i="50"/>
  <c r="U109" i="50"/>
  <c r="U94" i="50"/>
  <c r="AC124" i="50"/>
  <c r="AC139" i="50"/>
  <c r="AC109" i="50"/>
  <c r="AC94" i="50"/>
  <c r="AK124" i="50"/>
  <c r="AK139" i="50"/>
  <c r="AK109" i="50"/>
  <c r="AK94" i="50"/>
  <c r="K125" i="50"/>
  <c r="K140" i="50"/>
  <c r="K95" i="50"/>
  <c r="K110" i="50"/>
  <c r="S125" i="50"/>
  <c r="S140" i="50"/>
  <c r="S110" i="50"/>
  <c r="S95" i="50"/>
  <c r="AA125" i="50"/>
  <c r="AA140" i="50"/>
  <c r="AA95" i="50"/>
  <c r="AA110" i="50"/>
  <c r="AI125" i="50"/>
  <c r="AI140" i="50"/>
  <c r="AI95" i="50"/>
  <c r="AI110" i="50"/>
  <c r="I126" i="50"/>
  <c r="I141" i="50"/>
  <c r="I111" i="50"/>
  <c r="Q126" i="50"/>
  <c r="Q111" i="50"/>
  <c r="Q141" i="50"/>
  <c r="Q96" i="50"/>
  <c r="Y126" i="50"/>
  <c r="Y141" i="50"/>
  <c r="Y111" i="50"/>
  <c r="Y96" i="50"/>
  <c r="AG126" i="50"/>
  <c r="AG111" i="50"/>
  <c r="AG141" i="50"/>
  <c r="AG96" i="50"/>
  <c r="G142" i="50"/>
  <c r="G112" i="50"/>
  <c r="G127" i="50"/>
  <c r="G97" i="50"/>
  <c r="O142" i="50"/>
  <c r="O127" i="50"/>
  <c r="O112" i="50"/>
  <c r="O97" i="50"/>
  <c r="W142" i="50"/>
  <c r="W127" i="50"/>
  <c r="W112" i="50"/>
  <c r="W97" i="50"/>
  <c r="AE142" i="50"/>
  <c r="AE112" i="50"/>
  <c r="AE127" i="50"/>
  <c r="AE97" i="50"/>
  <c r="M143" i="50"/>
  <c r="M128" i="50"/>
  <c r="M113" i="50"/>
  <c r="M98" i="50"/>
  <c r="U143" i="50"/>
  <c r="U128" i="50"/>
  <c r="U113" i="50"/>
  <c r="U98" i="50"/>
  <c r="AC143" i="50"/>
  <c r="AC128" i="50"/>
  <c r="AC113" i="50"/>
  <c r="AC98" i="50"/>
  <c r="AK143" i="50"/>
  <c r="AK128" i="50"/>
  <c r="AK113" i="50"/>
  <c r="AK98" i="50"/>
  <c r="AH86" i="50"/>
  <c r="AG87" i="50"/>
  <c r="AF88" i="50"/>
  <c r="AE89" i="50"/>
  <c r="M94" i="50"/>
  <c r="AF96" i="50"/>
  <c r="Y98" i="50"/>
  <c r="W114" i="50"/>
  <c r="G133" i="50"/>
  <c r="G103" i="50"/>
  <c r="J129" i="50"/>
  <c r="J114" i="50"/>
  <c r="J84" i="50"/>
  <c r="R129" i="50"/>
  <c r="R114" i="50"/>
  <c r="R99" i="50"/>
  <c r="R84" i="50"/>
  <c r="Z129" i="50"/>
  <c r="Z114" i="50"/>
  <c r="Z99" i="50"/>
  <c r="Z84" i="50"/>
  <c r="AH129" i="50"/>
  <c r="AH114" i="50"/>
  <c r="AH99" i="50"/>
  <c r="AH84" i="50"/>
  <c r="H130" i="50"/>
  <c r="H115" i="50"/>
  <c r="H100" i="50"/>
  <c r="H85" i="50"/>
  <c r="P130" i="50"/>
  <c r="P115" i="50"/>
  <c r="P100" i="50"/>
  <c r="P85" i="50"/>
  <c r="X130" i="50"/>
  <c r="X115" i="50"/>
  <c r="X100" i="50"/>
  <c r="X85" i="50"/>
  <c r="AF130" i="50"/>
  <c r="AF100" i="50"/>
  <c r="AF85" i="50"/>
  <c r="AF115" i="50"/>
  <c r="F131" i="50"/>
  <c r="F116" i="50"/>
  <c r="F86" i="50"/>
  <c r="N131" i="50"/>
  <c r="N116" i="50"/>
  <c r="N86" i="50"/>
  <c r="N101" i="50"/>
  <c r="V131" i="50"/>
  <c r="V116" i="50"/>
  <c r="V101" i="50"/>
  <c r="V86" i="50"/>
  <c r="AD131" i="50"/>
  <c r="AD116" i="50"/>
  <c r="AD86" i="50"/>
  <c r="L132" i="50"/>
  <c r="L102" i="50"/>
  <c r="L117" i="50"/>
  <c r="L87" i="50"/>
  <c r="T132" i="50"/>
  <c r="T102" i="50"/>
  <c r="T117" i="50"/>
  <c r="T87" i="50"/>
  <c r="AB132" i="50"/>
  <c r="AB102" i="50"/>
  <c r="AB117" i="50"/>
  <c r="AB87" i="50"/>
  <c r="AJ132" i="50"/>
  <c r="AJ102" i="50"/>
  <c r="AJ117" i="50"/>
  <c r="AJ87" i="50"/>
  <c r="J133" i="50"/>
  <c r="J118" i="50"/>
  <c r="J88" i="50"/>
  <c r="J103" i="50"/>
  <c r="R133" i="50"/>
  <c r="R118" i="50"/>
  <c r="R103" i="50"/>
  <c r="R88" i="50"/>
  <c r="Z133" i="50"/>
  <c r="Z118" i="50"/>
  <c r="Z88" i="50"/>
  <c r="AH133" i="50"/>
  <c r="AH118" i="50"/>
  <c r="AH103" i="50"/>
  <c r="AH88" i="50"/>
  <c r="H119" i="50"/>
  <c r="H104" i="50"/>
  <c r="H134" i="50"/>
  <c r="H89" i="50"/>
  <c r="P119" i="50"/>
  <c r="P134" i="50"/>
  <c r="P104" i="50"/>
  <c r="P89" i="50"/>
  <c r="X119" i="50"/>
  <c r="X104" i="50"/>
  <c r="X89" i="50"/>
  <c r="AF119" i="50"/>
  <c r="AF134" i="50"/>
  <c r="AF104" i="50"/>
  <c r="AF89" i="50"/>
  <c r="F135" i="50"/>
  <c r="F120" i="50"/>
  <c r="F105" i="50"/>
  <c r="N135" i="50"/>
  <c r="N120" i="50"/>
  <c r="N105" i="50"/>
  <c r="V135" i="50"/>
  <c r="V120" i="50"/>
  <c r="V105" i="50"/>
  <c r="AD135" i="50"/>
  <c r="AD105" i="50"/>
  <c r="AD120" i="50"/>
  <c r="L136" i="50"/>
  <c r="L106" i="50"/>
  <c r="L121" i="50"/>
  <c r="T136" i="50"/>
  <c r="T106" i="50"/>
  <c r="AB136" i="50"/>
  <c r="AB106" i="50"/>
  <c r="AB121" i="50"/>
  <c r="AB91" i="50"/>
  <c r="I86" i="50"/>
  <c r="H87" i="50"/>
  <c r="G88" i="50"/>
  <c r="F89" i="50"/>
  <c r="AK90" i="50"/>
  <c r="H99" i="50"/>
  <c r="AB101" i="50"/>
  <c r="M104" i="50"/>
  <c r="L109" i="50"/>
  <c r="I116" i="50"/>
  <c r="M130" i="50"/>
  <c r="M115" i="50"/>
  <c r="M100" i="50"/>
  <c r="M85" i="50"/>
  <c r="AA116" i="50"/>
  <c r="AA131" i="50"/>
  <c r="AA101" i="50"/>
  <c r="AA86" i="50"/>
  <c r="S135" i="50"/>
  <c r="S105" i="50"/>
  <c r="S120" i="50"/>
  <c r="S90" i="50"/>
  <c r="G137" i="50"/>
  <c r="G107" i="50"/>
  <c r="G122" i="50"/>
  <c r="K129" i="50"/>
  <c r="K99" i="50"/>
  <c r="K114" i="50"/>
  <c r="AA129" i="50"/>
  <c r="AA114" i="50"/>
  <c r="AA99" i="50"/>
  <c r="I130" i="50"/>
  <c r="I115" i="50"/>
  <c r="I100" i="50"/>
  <c r="I85" i="50"/>
  <c r="AG130" i="50"/>
  <c r="AG115" i="50"/>
  <c r="AG100" i="50"/>
  <c r="AG85" i="50"/>
  <c r="O131" i="50"/>
  <c r="O101" i="50"/>
  <c r="O86" i="50"/>
  <c r="U132" i="50"/>
  <c r="U117" i="50"/>
  <c r="U87" i="50"/>
  <c r="U102" i="50"/>
  <c r="AK132" i="50"/>
  <c r="AK117" i="50"/>
  <c r="AK87" i="50"/>
  <c r="S133" i="50"/>
  <c r="S103" i="50"/>
  <c r="S88" i="50"/>
  <c r="S118" i="50"/>
  <c r="AI133" i="50"/>
  <c r="AI103" i="50"/>
  <c r="AI118" i="50"/>
  <c r="AI88" i="50"/>
  <c r="Q134" i="50"/>
  <c r="Q119" i="50"/>
  <c r="Q89" i="50"/>
  <c r="AG134" i="50"/>
  <c r="AG119" i="50"/>
  <c r="AG89" i="50"/>
  <c r="AG104" i="50"/>
  <c r="G135" i="50"/>
  <c r="G120" i="50"/>
  <c r="G105" i="50"/>
  <c r="G90" i="50"/>
  <c r="W120" i="50"/>
  <c r="W135" i="50"/>
  <c r="W90" i="50"/>
  <c r="W105" i="50"/>
  <c r="AE135" i="50"/>
  <c r="AE105" i="50"/>
  <c r="AE120" i="50"/>
  <c r="AE90" i="50"/>
  <c r="M136" i="50"/>
  <c r="M106" i="50"/>
  <c r="M121" i="50"/>
  <c r="AC136" i="50"/>
  <c r="AC106" i="50"/>
  <c r="AC121" i="50"/>
  <c r="K85" i="50"/>
  <c r="I87" i="50"/>
  <c r="H88" i="50"/>
  <c r="G89" i="50"/>
  <c r="F90" i="50"/>
  <c r="G92" i="50"/>
  <c r="N93" i="50"/>
  <c r="J99" i="50"/>
  <c r="AD101" i="50"/>
  <c r="Q104" i="50"/>
  <c r="O116" i="50"/>
  <c r="N123" i="50"/>
  <c r="G129" i="50"/>
  <c r="G99" i="50"/>
  <c r="G114" i="50"/>
  <c r="G84" i="50"/>
  <c r="U130" i="50"/>
  <c r="U115" i="50"/>
  <c r="U85" i="50"/>
  <c r="Q132" i="50"/>
  <c r="Q117" i="50"/>
  <c r="Q102" i="50"/>
  <c r="AE133" i="50"/>
  <c r="AE118" i="50"/>
  <c r="AE103" i="50"/>
  <c r="AC134" i="50"/>
  <c r="AC119" i="50"/>
  <c r="AC104" i="50"/>
  <c r="AC89" i="50"/>
  <c r="AA135" i="50"/>
  <c r="AA105" i="50"/>
  <c r="AA90" i="50"/>
  <c r="AA120" i="50"/>
  <c r="Y136" i="50"/>
  <c r="Y121" i="50"/>
  <c r="Y106" i="50"/>
  <c r="Y91" i="50"/>
  <c r="S129" i="50"/>
  <c r="S99" i="50"/>
  <c r="S114" i="50"/>
  <c r="AI129" i="50"/>
  <c r="AI114" i="50"/>
  <c r="AI99" i="50"/>
  <c r="Q130" i="50"/>
  <c r="Q115" i="50"/>
  <c r="Q85" i="50"/>
  <c r="Y130" i="50"/>
  <c r="Y115" i="50"/>
  <c r="Y100" i="50"/>
  <c r="Y85" i="50"/>
  <c r="G131" i="50"/>
  <c r="G116" i="50"/>
  <c r="G101" i="50"/>
  <c r="G86" i="50"/>
  <c r="W131" i="50"/>
  <c r="W116" i="50"/>
  <c r="W101" i="50"/>
  <c r="W86" i="50"/>
  <c r="AE131" i="50"/>
  <c r="AE101" i="50"/>
  <c r="AE86" i="50"/>
  <c r="AE116" i="50"/>
  <c r="M132" i="50"/>
  <c r="M117" i="50"/>
  <c r="M87" i="50"/>
  <c r="M102" i="50"/>
  <c r="AC132" i="50"/>
  <c r="AC117" i="50"/>
  <c r="AC102" i="50"/>
  <c r="AC87" i="50"/>
  <c r="K133" i="50"/>
  <c r="K118" i="50"/>
  <c r="K103" i="50"/>
  <c r="K88" i="50"/>
  <c r="AA133" i="50"/>
  <c r="AA103" i="50"/>
  <c r="AA118" i="50"/>
  <c r="AA88" i="50"/>
  <c r="I134" i="50"/>
  <c r="I119" i="50"/>
  <c r="I104" i="50"/>
  <c r="I89" i="50"/>
  <c r="Y134" i="50"/>
  <c r="Y119" i="50"/>
  <c r="Y104" i="50"/>
  <c r="Y89" i="50"/>
  <c r="O135" i="50"/>
  <c r="O120" i="50"/>
  <c r="O105" i="50"/>
  <c r="O90" i="50"/>
  <c r="U136" i="50"/>
  <c r="U106" i="50"/>
  <c r="U121" i="50"/>
  <c r="L129" i="50"/>
  <c r="L114" i="50"/>
  <c r="L99" i="50"/>
  <c r="T129" i="50"/>
  <c r="T114" i="50"/>
  <c r="T99" i="50"/>
  <c r="AB129" i="50"/>
  <c r="AB114" i="50"/>
  <c r="AB99" i="50"/>
  <c r="AJ129" i="50"/>
  <c r="AJ114" i="50"/>
  <c r="AJ99" i="50"/>
  <c r="J130" i="50"/>
  <c r="J100" i="50"/>
  <c r="J115" i="50"/>
  <c r="R130" i="50"/>
  <c r="R115" i="50"/>
  <c r="R100" i="50"/>
  <c r="Z130" i="50"/>
  <c r="Z100" i="50"/>
  <c r="Z115" i="50"/>
  <c r="AH130" i="50"/>
  <c r="AH115" i="50"/>
  <c r="AH100" i="50"/>
  <c r="H131" i="50"/>
  <c r="H116" i="50"/>
  <c r="H86" i="50"/>
  <c r="P131" i="50"/>
  <c r="P116" i="50"/>
  <c r="P101" i="50"/>
  <c r="P86" i="50"/>
  <c r="X131" i="50"/>
  <c r="X116" i="50"/>
  <c r="X101" i="50"/>
  <c r="X86" i="50"/>
  <c r="AF131" i="50"/>
  <c r="AF116" i="50"/>
  <c r="AF101" i="50"/>
  <c r="AF86" i="50"/>
  <c r="F132" i="50"/>
  <c r="F117" i="50"/>
  <c r="F102" i="50"/>
  <c r="F87" i="50"/>
  <c r="N132" i="50"/>
  <c r="N117" i="50"/>
  <c r="N102" i="50"/>
  <c r="N87" i="50"/>
  <c r="V132" i="50"/>
  <c r="V117" i="50"/>
  <c r="V102" i="50"/>
  <c r="V87" i="50"/>
  <c r="AD132" i="50"/>
  <c r="AD102" i="50"/>
  <c r="AD87" i="50"/>
  <c r="L133" i="50"/>
  <c r="L118" i="50"/>
  <c r="L88" i="50"/>
  <c r="L103" i="50"/>
  <c r="T133" i="50"/>
  <c r="T118" i="50"/>
  <c r="T103" i="50"/>
  <c r="T88" i="50"/>
  <c r="AB133" i="50"/>
  <c r="AB118" i="50"/>
  <c r="AB88" i="50"/>
  <c r="AJ133" i="50"/>
  <c r="AJ118" i="50"/>
  <c r="AJ88" i="50"/>
  <c r="AJ103" i="50"/>
  <c r="J134" i="50"/>
  <c r="J104" i="50"/>
  <c r="J119" i="50"/>
  <c r="J89" i="50"/>
  <c r="R134" i="50"/>
  <c r="R104" i="50"/>
  <c r="R89" i="50"/>
  <c r="R119" i="50"/>
  <c r="Z134" i="50"/>
  <c r="Z104" i="50"/>
  <c r="Z119" i="50"/>
  <c r="Z89" i="50"/>
  <c r="AH134" i="50"/>
  <c r="AH104" i="50"/>
  <c r="AH119" i="50"/>
  <c r="AH89" i="50"/>
  <c r="H135" i="50"/>
  <c r="H120" i="50"/>
  <c r="H90" i="50"/>
  <c r="H105" i="50"/>
  <c r="P135" i="50"/>
  <c r="P120" i="50"/>
  <c r="P105" i="50"/>
  <c r="P90" i="50"/>
  <c r="X135" i="50"/>
  <c r="X120" i="50"/>
  <c r="X105" i="50"/>
  <c r="X90" i="50"/>
  <c r="AF135" i="50"/>
  <c r="AF120" i="50"/>
  <c r="AF90" i="50"/>
  <c r="F106" i="50"/>
  <c r="F121" i="50"/>
  <c r="F136" i="50"/>
  <c r="F91" i="50"/>
  <c r="N106" i="50"/>
  <c r="N121" i="50"/>
  <c r="N136" i="50"/>
  <c r="N91" i="50"/>
  <c r="V106" i="50"/>
  <c r="V121" i="50"/>
  <c r="V136" i="50"/>
  <c r="V91" i="50"/>
  <c r="AD106" i="50"/>
  <c r="AD121" i="50"/>
  <c r="AD136" i="50"/>
  <c r="L137" i="50"/>
  <c r="L107" i="50"/>
  <c r="L122" i="50"/>
  <c r="L92" i="50"/>
  <c r="T137" i="50"/>
  <c r="T107" i="50"/>
  <c r="T122" i="50"/>
  <c r="T92" i="50"/>
  <c r="AB137" i="50"/>
  <c r="AB107" i="50"/>
  <c r="AB122" i="50"/>
  <c r="AB92" i="50"/>
  <c r="AJ137" i="50"/>
  <c r="AJ107" i="50"/>
  <c r="AJ122" i="50"/>
  <c r="J138" i="50"/>
  <c r="J108" i="50"/>
  <c r="J123" i="50"/>
  <c r="J93" i="50"/>
  <c r="R138" i="50"/>
  <c r="R123" i="50"/>
  <c r="R108" i="50"/>
  <c r="R93" i="50"/>
  <c r="Z138" i="50"/>
  <c r="Z123" i="50"/>
  <c r="Z108" i="50"/>
  <c r="Z93" i="50"/>
  <c r="AH138" i="50"/>
  <c r="AH123" i="50"/>
  <c r="AH108" i="50"/>
  <c r="H124" i="50"/>
  <c r="H139" i="50"/>
  <c r="H109" i="50"/>
  <c r="H94" i="50"/>
  <c r="P124" i="50"/>
  <c r="P139" i="50"/>
  <c r="P94" i="50"/>
  <c r="X124" i="50"/>
  <c r="X139" i="50"/>
  <c r="X109" i="50"/>
  <c r="X94" i="50"/>
  <c r="AF124" i="50"/>
  <c r="AF139" i="50"/>
  <c r="AF94" i="50"/>
  <c r="AF109" i="50"/>
  <c r="F125" i="50"/>
  <c r="F140" i="50"/>
  <c r="F110" i="50"/>
  <c r="F95" i="50"/>
  <c r="N125" i="50"/>
  <c r="N140" i="50"/>
  <c r="N110" i="50"/>
  <c r="N95" i="50"/>
  <c r="V125" i="50"/>
  <c r="V140" i="50"/>
  <c r="V110" i="50"/>
  <c r="AD125" i="50"/>
  <c r="AD140" i="50"/>
  <c r="AD110" i="50"/>
  <c r="AD95" i="50"/>
  <c r="L126" i="50"/>
  <c r="L141" i="50"/>
  <c r="L111" i="50"/>
  <c r="L96" i="50"/>
  <c r="T126" i="50"/>
  <c r="T141" i="50"/>
  <c r="T111" i="50"/>
  <c r="AB126" i="50"/>
  <c r="AB141" i="50"/>
  <c r="AB111" i="50"/>
  <c r="AB96" i="50"/>
  <c r="AJ126" i="50"/>
  <c r="AJ141" i="50"/>
  <c r="AJ111" i="50"/>
  <c r="AJ96" i="50"/>
  <c r="J127" i="50"/>
  <c r="J142" i="50"/>
  <c r="J112" i="50"/>
  <c r="R127" i="50"/>
  <c r="R142" i="50"/>
  <c r="R112" i="50"/>
  <c r="R97" i="50"/>
  <c r="Z127" i="50"/>
  <c r="Z142" i="50"/>
  <c r="Z112" i="50"/>
  <c r="AH127" i="50"/>
  <c r="AH142" i="50"/>
  <c r="AH112" i="50"/>
  <c r="AH97" i="50"/>
  <c r="H128" i="50"/>
  <c r="H143" i="50"/>
  <c r="H98" i="50"/>
  <c r="H113" i="50"/>
  <c r="P128" i="50"/>
  <c r="P143" i="50"/>
  <c r="P98" i="50"/>
  <c r="P113" i="50"/>
  <c r="X128" i="50"/>
  <c r="X143" i="50"/>
  <c r="X98" i="50"/>
  <c r="X113" i="50"/>
  <c r="AF128" i="50"/>
  <c r="AF143" i="50"/>
  <c r="AF98" i="50"/>
  <c r="AF113" i="50"/>
  <c r="S84" i="50"/>
  <c r="R85" i="50"/>
  <c r="P87" i="50"/>
  <c r="O88" i="50"/>
  <c r="N89" i="50"/>
  <c r="M90" i="50"/>
  <c r="L91" i="50"/>
  <c r="O92" i="50"/>
  <c r="W93" i="50"/>
  <c r="I96" i="50"/>
  <c r="AD99" i="50"/>
  <c r="AI104" i="50"/>
  <c r="AD117" i="50"/>
  <c r="Y133" i="50"/>
  <c r="AE129" i="50"/>
  <c r="AE99" i="50"/>
  <c r="AE114" i="50"/>
  <c r="AE84" i="50"/>
  <c r="S131" i="50"/>
  <c r="S116" i="50"/>
  <c r="S101" i="50"/>
  <c r="S86" i="50"/>
  <c r="W133" i="50"/>
  <c r="W118" i="50"/>
  <c r="W103" i="50"/>
  <c r="K135" i="50"/>
  <c r="K105" i="50"/>
  <c r="K90" i="50"/>
  <c r="K120" i="50"/>
  <c r="AG136" i="50"/>
  <c r="AG121" i="50"/>
  <c r="AG106" i="50"/>
  <c r="AG91" i="50"/>
  <c r="Y87" i="50"/>
  <c r="M129" i="50"/>
  <c r="M114" i="50"/>
  <c r="M99" i="50"/>
  <c r="M84" i="50"/>
  <c r="AC114" i="50"/>
  <c r="AC99" i="50"/>
  <c r="AC129" i="50"/>
  <c r="AC84" i="50"/>
  <c r="AK129" i="50"/>
  <c r="AK114" i="50"/>
  <c r="AK99" i="50"/>
  <c r="AK84" i="50"/>
  <c r="S130" i="50"/>
  <c r="S115" i="50"/>
  <c r="S100" i="50"/>
  <c r="AI130" i="50"/>
  <c r="AI115" i="50"/>
  <c r="AI100" i="50"/>
  <c r="Q131" i="50"/>
  <c r="Q101" i="50"/>
  <c r="Q116" i="50"/>
  <c r="AG131" i="50"/>
  <c r="AG116" i="50"/>
  <c r="AG101" i="50"/>
  <c r="O132" i="50"/>
  <c r="O117" i="50"/>
  <c r="O87" i="50"/>
  <c r="AC133" i="50"/>
  <c r="AC103" i="50"/>
  <c r="AC88" i="50"/>
  <c r="AC118" i="50"/>
  <c r="K134" i="50"/>
  <c r="K119" i="50"/>
  <c r="K89" i="50"/>
  <c r="K104" i="50"/>
  <c r="AA134" i="50"/>
  <c r="AA119" i="50"/>
  <c r="AA104" i="50"/>
  <c r="AA89" i="50"/>
  <c r="Q135" i="50"/>
  <c r="Q105" i="50"/>
  <c r="Q120" i="50"/>
  <c r="Q90" i="50"/>
  <c r="AG135" i="50"/>
  <c r="AG105" i="50"/>
  <c r="AG120" i="50"/>
  <c r="AG90" i="50"/>
  <c r="W136" i="50"/>
  <c r="W121" i="50"/>
  <c r="W106" i="50"/>
  <c r="W91" i="50"/>
  <c r="U107" i="50"/>
  <c r="U122" i="50"/>
  <c r="U92" i="50"/>
  <c r="U137" i="50"/>
  <c r="AK107" i="50"/>
  <c r="AK122" i="50"/>
  <c r="AK137" i="50"/>
  <c r="AK92" i="50"/>
  <c r="S138" i="50"/>
  <c r="S108" i="50"/>
  <c r="S93" i="50"/>
  <c r="S123" i="50"/>
  <c r="AI138" i="50"/>
  <c r="AI108" i="50"/>
  <c r="AI123" i="50"/>
  <c r="Q139" i="50"/>
  <c r="Q124" i="50"/>
  <c r="Q109" i="50"/>
  <c r="Q94" i="50"/>
  <c r="AG139" i="50"/>
  <c r="AG124" i="50"/>
  <c r="AG109" i="50"/>
  <c r="O125" i="50"/>
  <c r="O140" i="50"/>
  <c r="O95" i="50"/>
  <c r="O110" i="50"/>
  <c r="AE125" i="50"/>
  <c r="AE140" i="50"/>
  <c r="AE110" i="50"/>
  <c r="AE95" i="50"/>
  <c r="U126" i="50"/>
  <c r="U141" i="50"/>
  <c r="U111" i="50"/>
  <c r="AK126" i="50"/>
  <c r="AK141" i="50"/>
  <c r="AK111" i="50"/>
  <c r="AK96" i="50"/>
  <c r="S127" i="50"/>
  <c r="S142" i="50"/>
  <c r="S97" i="50"/>
  <c r="S112" i="50"/>
  <c r="AI127" i="50"/>
  <c r="AI142" i="50"/>
  <c r="AI97" i="50"/>
  <c r="Q128" i="50"/>
  <c r="Q143" i="50"/>
  <c r="Q113" i="50"/>
  <c r="Q98" i="50"/>
  <c r="AG128" i="50"/>
  <c r="AG143" i="50"/>
  <c r="AG113" i="50"/>
  <c r="AG98" i="50"/>
  <c r="S85" i="50"/>
  <c r="Q87" i="50"/>
  <c r="P88" i="50"/>
  <c r="O89" i="50"/>
  <c r="N90" i="50"/>
  <c r="M91" i="50"/>
  <c r="P92" i="50"/>
  <c r="AF99" i="50"/>
  <c r="S102" i="50"/>
  <c r="AK104" i="50"/>
  <c r="G118" i="50"/>
  <c r="X134" i="50"/>
  <c r="M138" i="50"/>
  <c r="M123" i="50"/>
  <c r="M93" i="50"/>
  <c r="M108" i="50"/>
  <c r="U123" i="50"/>
  <c r="U138" i="50"/>
  <c r="U108" i="50"/>
  <c r="U93" i="50"/>
  <c r="AC123" i="50"/>
  <c r="AC138" i="50"/>
  <c r="AC93" i="50"/>
  <c r="AK123" i="50"/>
  <c r="AK138" i="50"/>
  <c r="AK93" i="50"/>
  <c r="AK108" i="50"/>
  <c r="K124" i="50"/>
  <c r="K139" i="50"/>
  <c r="K109" i="50"/>
  <c r="S124" i="50"/>
  <c r="S109" i="50"/>
  <c r="S139" i="50"/>
  <c r="AA124" i="50"/>
  <c r="AA139" i="50"/>
  <c r="AA109" i="50"/>
  <c r="AI124" i="50"/>
  <c r="AI109" i="50"/>
  <c r="I140" i="50"/>
  <c r="I110" i="50"/>
  <c r="I125" i="50"/>
  <c r="Q140" i="50"/>
  <c r="Q125" i="50"/>
  <c r="Q110" i="50"/>
  <c r="Y140" i="50"/>
  <c r="Y125" i="50"/>
  <c r="Y110" i="50"/>
  <c r="AG140" i="50"/>
  <c r="AG110" i="50"/>
  <c r="AG125" i="50"/>
  <c r="G141" i="50"/>
  <c r="G126" i="50"/>
  <c r="G111" i="50"/>
  <c r="O141" i="50"/>
  <c r="O126" i="50"/>
  <c r="O111" i="50"/>
  <c r="W141" i="50"/>
  <c r="W126" i="50"/>
  <c r="W111" i="50"/>
  <c r="AE141" i="50"/>
  <c r="AE126" i="50"/>
  <c r="AE111" i="50"/>
  <c r="M127" i="50"/>
  <c r="M142" i="50"/>
  <c r="M97" i="50"/>
  <c r="U127" i="50"/>
  <c r="U142" i="50"/>
  <c r="U97" i="50"/>
  <c r="U112" i="50"/>
  <c r="AC127" i="50"/>
  <c r="AC142" i="50"/>
  <c r="AC112" i="50"/>
  <c r="AC97" i="50"/>
  <c r="AK127" i="50"/>
  <c r="AK142" i="50"/>
  <c r="AK112" i="50"/>
  <c r="AK97" i="50"/>
  <c r="K128" i="50"/>
  <c r="K143" i="50"/>
  <c r="K113" i="50"/>
  <c r="S128" i="50"/>
  <c r="S143" i="50"/>
  <c r="S113" i="50"/>
  <c r="AA128" i="50"/>
  <c r="AA143" i="50"/>
  <c r="AA113" i="50"/>
  <c r="AI128" i="50"/>
  <c r="AI143" i="50"/>
  <c r="AI113" i="50"/>
  <c r="I95" i="50"/>
  <c r="AJ136" i="50"/>
  <c r="AJ106" i="50"/>
  <c r="J137" i="50"/>
  <c r="J122" i="50"/>
  <c r="J107" i="50"/>
  <c r="R137" i="50"/>
  <c r="R122" i="50"/>
  <c r="Z137" i="50"/>
  <c r="Z122" i="50"/>
  <c r="Z107" i="50"/>
  <c r="Z92" i="50"/>
  <c r="AH137" i="50"/>
  <c r="AH122" i="50"/>
  <c r="AH92" i="50"/>
  <c r="H138" i="50"/>
  <c r="H108" i="50"/>
  <c r="H123" i="50"/>
  <c r="P138" i="50"/>
  <c r="P108" i="50"/>
  <c r="P123" i="50"/>
  <c r="X123" i="50"/>
  <c r="X138" i="50"/>
  <c r="X108" i="50"/>
  <c r="AF123" i="50"/>
  <c r="AF138" i="50"/>
  <c r="AF108" i="50"/>
  <c r="F124" i="50"/>
  <c r="F139" i="50"/>
  <c r="N124" i="50"/>
  <c r="N139" i="50"/>
  <c r="N109" i="50"/>
  <c r="V124" i="50"/>
  <c r="V139" i="50"/>
  <c r="V109" i="50"/>
  <c r="AD124" i="50"/>
  <c r="AD139" i="50"/>
  <c r="AD109" i="50"/>
  <c r="L125" i="50"/>
  <c r="L140" i="50"/>
  <c r="L110" i="50"/>
  <c r="T125" i="50"/>
  <c r="T140" i="50"/>
  <c r="T110" i="50"/>
  <c r="AB125" i="50"/>
  <c r="AB140" i="50"/>
  <c r="AB110" i="50"/>
  <c r="AJ125" i="50"/>
  <c r="AJ140" i="50"/>
  <c r="AJ110" i="50"/>
  <c r="J126" i="50"/>
  <c r="J141" i="50"/>
  <c r="J96" i="50"/>
  <c r="R126" i="50"/>
  <c r="R141" i="50"/>
  <c r="R96" i="50"/>
  <c r="R111" i="50"/>
  <c r="Z126" i="50"/>
  <c r="Z141" i="50"/>
  <c r="Z96" i="50"/>
  <c r="AH126" i="50"/>
  <c r="AH141" i="50"/>
  <c r="AH96" i="50"/>
  <c r="AH111" i="50"/>
  <c r="H127" i="50"/>
  <c r="H112" i="50"/>
  <c r="H142" i="50"/>
  <c r="P127" i="50"/>
  <c r="P112" i="50"/>
  <c r="X127" i="50"/>
  <c r="X112" i="50"/>
  <c r="X142" i="50"/>
  <c r="AF127" i="50"/>
  <c r="AF112" i="50"/>
  <c r="AF142" i="50"/>
  <c r="F143" i="50"/>
  <c r="F128" i="50"/>
  <c r="F113" i="50"/>
  <c r="N143" i="50"/>
  <c r="N113" i="50"/>
  <c r="V143" i="50"/>
  <c r="V113" i="50"/>
  <c r="V128" i="50"/>
  <c r="AD143" i="50"/>
  <c r="AD113" i="50"/>
  <c r="AD128" i="50"/>
  <c r="N94" i="50"/>
  <c r="AI94" i="50"/>
  <c r="W96" i="50"/>
  <c r="K98" i="50"/>
  <c r="AA98" i="50"/>
  <c r="AH107" i="50"/>
  <c r="AK136" i="50"/>
  <c r="AK106" i="50"/>
  <c r="AK121" i="50"/>
  <c r="K137" i="50"/>
  <c r="K107" i="50"/>
  <c r="K122" i="50"/>
  <c r="S137" i="50"/>
  <c r="S107" i="50"/>
  <c r="S122" i="50"/>
  <c r="AA137" i="50"/>
  <c r="AA107" i="50"/>
  <c r="AA122" i="50"/>
  <c r="AI137" i="50"/>
  <c r="AI107" i="50"/>
  <c r="I138" i="50"/>
  <c r="I123" i="50"/>
  <c r="I108" i="50"/>
  <c r="I93" i="50"/>
  <c r="Q138" i="50"/>
  <c r="Q123" i="50"/>
  <c r="Q93" i="50"/>
  <c r="Y123" i="50"/>
  <c r="Y138" i="50"/>
  <c r="Y93" i="50"/>
  <c r="Y108" i="50"/>
  <c r="AG123" i="50"/>
  <c r="AG138" i="50"/>
  <c r="AG108" i="50"/>
  <c r="AG93" i="50"/>
  <c r="G124" i="50"/>
  <c r="G139" i="50"/>
  <c r="G109" i="50"/>
  <c r="O124" i="50"/>
  <c r="O139" i="50"/>
  <c r="O109" i="50"/>
  <c r="W124" i="50"/>
  <c r="W139" i="50"/>
  <c r="W109" i="50"/>
  <c r="AE124" i="50"/>
  <c r="AE139" i="50"/>
  <c r="AE109" i="50"/>
  <c r="M125" i="50"/>
  <c r="M140" i="50"/>
  <c r="M110" i="50"/>
  <c r="U125" i="50"/>
  <c r="U140" i="50"/>
  <c r="AC125" i="50"/>
  <c r="AC140" i="50"/>
  <c r="AC110" i="50"/>
  <c r="AK125" i="50"/>
  <c r="AK140" i="50"/>
  <c r="K126" i="50"/>
  <c r="K141" i="50"/>
  <c r="K111" i="50"/>
  <c r="S126" i="50"/>
  <c r="S141" i="50"/>
  <c r="S111" i="50"/>
  <c r="AA126" i="50"/>
  <c r="AA141" i="50"/>
  <c r="AA111" i="50"/>
  <c r="AI126" i="50"/>
  <c r="AI141" i="50"/>
  <c r="AI111" i="50"/>
  <c r="I127" i="50"/>
  <c r="I142" i="50"/>
  <c r="I97" i="50"/>
  <c r="I112" i="50"/>
  <c r="Q127" i="50"/>
  <c r="Q142" i="50"/>
  <c r="Q112" i="50"/>
  <c r="Q97" i="50"/>
  <c r="Y127" i="50"/>
  <c r="Y142" i="50"/>
  <c r="Y97" i="50"/>
  <c r="AG127" i="50"/>
  <c r="AG142" i="50"/>
  <c r="AG97" i="50"/>
  <c r="AG112" i="50"/>
  <c r="G128" i="50"/>
  <c r="G143" i="50"/>
  <c r="G113" i="50"/>
  <c r="O128" i="50"/>
  <c r="O113" i="50"/>
  <c r="O143" i="50"/>
  <c r="W128" i="50"/>
  <c r="W143" i="50"/>
  <c r="W113" i="50"/>
  <c r="AE128" i="50"/>
  <c r="AE113" i="50"/>
  <c r="R92" i="50"/>
  <c r="P93" i="50"/>
  <c r="O94" i="50"/>
  <c r="Y95" i="50"/>
  <c r="AJ95" i="50"/>
  <c r="AI96" i="50"/>
  <c r="N98" i="50"/>
  <c r="AD98" i="50"/>
  <c r="Z111" i="50"/>
  <c r="AJ121" i="50"/>
  <c r="R124" i="50"/>
  <c r="J92" i="50"/>
  <c r="S92" i="50"/>
  <c r="F94" i="50"/>
  <c r="AA94" i="50"/>
  <c r="AK95" i="50"/>
  <c r="O96" i="50"/>
  <c r="P97" i="50"/>
  <c r="AF97" i="50"/>
  <c r="O98" i="50"/>
  <c r="AE98" i="50"/>
  <c r="Q108" i="50"/>
  <c r="AI139" i="50"/>
  <c r="K92" i="50"/>
  <c r="H93" i="50"/>
  <c r="G94" i="50"/>
  <c r="Q95" i="50"/>
  <c r="AB95" i="50"/>
  <c r="AA96" i="50"/>
  <c r="N128" i="50"/>
  <c r="P142" i="50"/>
  <c r="AF136" i="50"/>
  <c r="AF106" i="50"/>
  <c r="AF121" i="50"/>
  <c r="F137" i="50"/>
  <c r="F122" i="50"/>
  <c r="F92" i="50"/>
  <c r="F107" i="50"/>
  <c r="N137" i="50"/>
  <c r="N122" i="50"/>
  <c r="N92" i="50"/>
  <c r="V137" i="50"/>
  <c r="V122" i="50"/>
  <c r="V92" i="50"/>
  <c r="V107" i="50"/>
  <c r="AD137" i="50"/>
  <c r="AD122" i="50"/>
  <c r="AD92" i="50"/>
  <c r="L108" i="50"/>
  <c r="L123" i="50"/>
  <c r="L138" i="50"/>
  <c r="T123" i="50"/>
  <c r="T108" i="50"/>
  <c r="AB123" i="50"/>
  <c r="AB108" i="50"/>
  <c r="AB138" i="50"/>
  <c r="AJ123" i="50"/>
  <c r="AJ108" i="50"/>
  <c r="AJ138" i="50"/>
  <c r="J139" i="50"/>
  <c r="J124" i="50"/>
  <c r="J109" i="50"/>
  <c r="R139" i="50"/>
  <c r="R109" i="50"/>
  <c r="Z139" i="50"/>
  <c r="Z109" i="50"/>
  <c r="Z124" i="50"/>
  <c r="AH139" i="50"/>
  <c r="AH109" i="50"/>
  <c r="AH124" i="50"/>
  <c r="H140" i="50"/>
  <c r="H125" i="50"/>
  <c r="H110" i="50"/>
  <c r="P140" i="50"/>
  <c r="P125" i="50"/>
  <c r="P110" i="50"/>
  <c r="X140" i="50"/>
  <c r="X125" i="50"/>
  <c r="X110" i="50"/>
  <c r="AF140" i="50"/>
  <c r="AF125" i="50"/>
  <c r="AF110" i="50"/>
  <c r="F126" i="50"/>
  <c r="F141" i="50"/>
  <c r="F111" i="50"/>
  <c r="F96" i="50"/>
  <c r="N126" i="50"/>
  <c r="N141" i="50"/>
  <c r="N96" i="50"/>
  <c r="V126" i="50"/>
  <c r="V141" i="50"/>
  <c r="V111" i="50"/>
  <c r="V96" i="50"/>
  <c r="AD126" i="50"/>
  <c r="AD141" i="50"/>
  <c r="AD96" i="50"/>
  <c r="L127" i="50"/>
  <c r="L142" i="50"/>
  <c r="L112" i="50"/>
  <c r="T127" i="50"/>
  <c r="T142" i="50"/>
  <c r="T112" i="50"/>
  <c r="AB127" i="50"/>
  <c r="AB142" i="50"/>
  <c r="AB112" i="50"/>
  <c r="AJ127" i="50"/>
  <c r="AJ142" i="50"/>
  <c r="AJ112" i="50"/>
  <c r="J128" i="50"/>
  <c r="J143" i="50"/>
  <c r="J113" i="50"/>
  <c r="J98" i="50"/>
  <c r="R128" i="50"/>
  <c r="R143" i="50"/>
  <c r="R113" i="50"/>
  <c r="R98" i="50"/>
  <c r="Z128" i="50"/>
  <c r="Z143" i="50"/>
  <c r="Z113" i="50"/>
  <c r="Z98" i="50"/>
  <c r="AH128" i="50"/>
  <c r="AH143" i="50"/>
  <c r="AH98" i="50"/>
  <c r="AJ91" i="50"/>
  <c r="T93" i="50"/>
  <c r="S94" i="50"/>
  <c r="AD94" i="50"/>
  <c r="H95" i="50"/>
  <c r="AC95" i="50"/>
  <c r="G96" i="50"/>
  <c r="T97" i="50"/>
  <c r="AJ97" i="50"/>
  <c r="S98" i="50"/>
  <c r="AI98" i="50"/>
  <c r="AC108" i="50"/>
  <c r="U110" i="50"/>
  <c r="M112" i="50"/>
  <c r="AH113" i="50"/>
  <c r="AE143" i="50"/>
  <c r="C21" i="49" l="1"/>
  <c r="D14" i="49"/>
  <c r="D15" i="49"/>
  <c r="E122" i="50"/>
  <c r="H15" i="50" s="1"/>
  <c r="I15" i="50" s="1"/>
  <c r="E103" i="50"/>
  <c r="F11" i="50" s="1"/>
  <c r="G11" i="50" s="1"/>
  <c r="E101" i="50"/>
  <c r="F9" i="50" s="1"/>
  <c r="G9" i="50" s="1"/>
  <c r="E98" i="50"/>
  <c r="D21" i="50" s="1"/>
  <c r="E21" i="50" s="1"/>
  <c r="E141" i="50"/>
  <c r="J19" i="50" s="1"/>
  <c r="K19" i="50" s="1"/>
  <c r="E109" i="50"/>
  <c r="F17" i="50" s="1"/>
  <c r="G17" i="50" s="1"/>
  <c r="E138" i="50"/>
  <c r="J16" i="50" s="1"/>
  <c r="K16" i="50" s="1"/>
  <c r="E115" i="50"/>
  <c r="H8" i="50" s="1"/>
  <c r="I8" i="50" s="1"/>
  <c r="E111" i="50"/>
  <c r="F19" i="50" s="1"/>
  <c r="G19" i="50" s="1"/>
  <c r="E92" i="50"/>
  <c r="D15" i="50" s="1"/>
  <c r="E15" i="50" s="1"/>
  <c r="E91" i="50"/>
  <c r="D14" i="50" s="1"/>
  <c r="E14" i="50" s="1"/>
  <c r="E132" i="50"/>
  <c r="J10" i="50" s="1"/>
  <c r="K10" i="50" s="1"/>
  <c r="E108" i="50"/>
  <c r="F16" i="50" s="1"/>
  <c r="G16" i="50" s="1"/>
  <c r="E104" i="50"/>
  <c r="F12" i="50" s="1"/>
  <c r="G12" i="50" s="1"/>
  <c r="E134" i="50"/>
  <c r="J12" i="50" s="1"/>
  <c r="K12" i="50" s="1"/>
  <c r="E126" i="50"/>
  <c r="H19" i="50" s="1"/>
  <c r="I19" i="50" s="1"/>
  <c r="E137" i="50"/>
  <c r="J15" i="50" s="1"/>
  <c r="K15" i="50" s="1"/>
  <c r="E121" i="50"/>
  <c r="H14" i="50" s="1"/>
  <c r="I14" i="50" s="1"/>
  <c r="E90" i="50"/>
  <c r="D13" i="50" s="1"/>
  <c r="E13" i="50" s="1"/>
  <c r="E116" i="50"/>
  <c r="H9" i="50" s="1"/>
  <c r="I9" i="50" s="1"/>
  <c r="E85" i="50"/>
  <c r="D8" i="50" s="1"/>
  <c r="E8" i="50" s="1"/>
  <c r="E99" i="50"/>
  <c r="F7" i="50" s="1"/>
  <c r="G7" i="50" s="1"/>
  <c r="E106" i="50"/>
  <c r="F14" i="50" s="1"/>
  <c r="G14" i="50" s="1"/>
  <c r="E131" i="50"/>
  <c r="J9" i="50" s="1"/>
  <c r="K9" i="50" s="1"/>
  <c r="E97" i="50"/>
  <c r="D20" i="50" s="1"/>
  <c r="E20" i="50" s="1"/>
  <c r="E100" i="50"/>
  <c r="F8" i="50" s="1"/>
  <c r="G8" i="50" s="1"/>
  <c r="E84" i="50"/>
  <c r="D7" i="50" s="1"/>
  <c r="E7" i="50" s="1"/>
  <c r="E113" i="50"/>
  <c r="F21" i="50" s="1"/>
  <c r="G21" i="50" s="1"/>
  <c r="E95" i="50"/>
  <c r="D18" i="50" s="1"/>
  <c r="E18" i="50" s="1"/>
  <c r="E112" i="50"/>
  <c r="F20" i="50" s="1"/>
  <c r="G20" i="50" s="1"/>
  <c r="E130" i="50"/>
  <c r="J8" i="50" s="1"/>
  <c r="K8" i="50" s="1"/>
  <c r="E88" i="50"/>
  <c r="D11" i="50" s="1"/>
  <c r="E11" i="50" s="1"/>
  <c r="E114" i="50"/>
  <c r="H7" i="50" s="1"/>
  <c r="I7" i="50" s="1"/>
  <c r="E128" i="50"/>
  <c r="H21" i="50" s="1"/>
  <c r="I21" i="50" s="1"/>
  <c r="E139" i="50"/>
  <c r="J17" i="50" s="1"/>
  <c r="K17" i="50" s="1"/>
  <c r="E110" i="50"/>
  <c r="F18" i="50" s="1"/>
  <c r="G18" i="50" s="1"/>
  <c r="E87" i="50"/>
  <c r="D10" i="50" s="1"/>
  <c r="E10" i="50" s="1"/>
  <c r="E89" i="50"/>
  <c r="D12" i="50" s="1"/>
  <c r="E12" i="50" s="1"/>
  <c r="E105" i="50"/>
  <c r="F13" i="50" s="1"/>
  <c r="G13" i="50" s="1"/>
  <c r="E127" i="50"/>
  <c r="H20" i="50" s="1"/>
  <c r="I20" i="50" s="1"/>
  <c r="E118" i="50"/>
  <c r="H11" i="50" s="1"/>
  <c r="I11" i="50" s="1"/>
  <c r="E129" i="50"/>
  <c r="J7" i="50" s="1"/>
  <c r="K7" i="50" s="1"/>
  <c r="E143" i="50"/>
  <c r="J21" i="50" s="1"/>
  <c r="K21" i="50" s="1"/>
  <c r="E124" i="50"/>
  <c r="H17" i="50" s="1"/>
  <c r="I17" i="50" s="1"/>
  <c r="E140" i="50"/>
  <c r="J18" i="50" s="1"/>
  <c r="K18" i="50" s="1"/>
  <c r="E102" i="50"/>
  <c r="F10" i="50" s="1"/>
  <c r="G10" i="50" s="1"/>
  <c r="E120" i="50"/>
  <c r="H13" i="50" s="1"/>
  <c r="I13" i="50" s="1"/>
  <c r="E142" i="50"/>
  <c r="J20" i="50" s="1"/>
  <c r="K20" i="50" s="1"/>
  <c r="E93" i="50"/>
  <c r="D16" i="50" s="1"/>
  <c r="E16" i="50" s="1"/>
  <c r="E133" i="50"/>
  <c r="J11" i="50" s="1"/>
  <c r="K11" i="50" s="1"/>
  <c r="E136" i="50"/>
  <c r="J14" i="50" s="1"/>
  <c r="K14" i="50" s="1"/>
  <c r="E86" i="50"/>
  <c r="D9" i="50" s="1"/>
  <c r="E9" i="50" s="1"/>
  <c r="E96" i="50"/>
  <c r="D19" i="50" s="1"/>
  <c r="E19" i="50" s="1"/>
  <c r="E107" i="50"/>
  <c r="F15" i="50" s="1"/>
  <c r="G15" i="50" s="1"/>
  <c r="E94" i="50"/>
  <c r="D17" i="50" s="1"/>
  <c r="E17" i="50" s="1"/>
  <c r="E125" i="50"/>
  <c r="H18" i="50" s="1"/>
  <c r="I18" i="50" s="1"/>
  <c r="E117" i="50"/>
  <c r="H10" i="50" s="1"/>
  <c r="I10" i="50" s="1"/>
  <c r="E135" i="50"/>
  <c r="J13" i="50" s="1"/>
  <c r="K13" i="50" s="1"/>
  <c r="E123" i="50"/>
  <c r="H16" i="50" s="1"/>
  <c r="I16" i="50" s="1"/>
  <c r="E119" i="50"/>
  <c r="H12" i="50" s="1"/>
  <c r="I12" i="50" s="1"/>
  <c r="D20" i="49"/>
  <c r="D12" i="49"/>
  <c r="D18" i="49"/>
  <c r="D10" i="49"/>
  <c r="D11" i="49"/>
  <c r="D17" i="49"/>
  <c r="D9" i="49"/>
  <c r="D16" i="49"/>
  <c r="D19" i="49"/>
  <c r="D13" i="49"/>
  <c r="D7" i="49"/>
  <c r="D8" i="49"/>
  <c r="K22" i="19" l="1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AM23" i="19"/>
  <c r="AN23" i="19"/>
  <c r="AO23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AL24" i="19"/>
  <c r="AM24" i="19"/>
  <c r="AN24" i="19"/>
  <c r="AO24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AL25" i="19"/>
  <c r="AM25" i="19"/>
  <c r="AN25" i="19"/>
  <c r="AO25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L27" i="19"/>
  <c r="AM27" i="19"/>
  <c r="AN27" i="19"/>
  <c r="AO27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AL28" i="19"/>
  <c r="AM28" i="19"/>
  <c r="AN28" i="19"/>
  <c r="AO28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AL29" i="19"/>
  <c r="AM29" i="19"/>
  <c r="AN29" i="19"/>
  <c r="AO29" i="19"/>
  <c r="J29" i="19"/>
  <c r="J28" i="19"/>
  <c r="J27" i="19"/>
  <c r="J26" i="19"/>
  <c r="J25" i="19"/>
  <c r="J24" i="19"/>
  <c r="J23" i="19"/>
  <c r="J22" i="19"/>
  <c r="C6" i="30" l="1"/>
  <c r="D7" i="30"/>
  <c r="D6" i="30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F70" i="11" s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544" i="1"/>
  <c r="G544" i="1"/>
  <c r="I544" i="1"/>
  <c r="F545" i="1"/>
  <c r="G545" i="1"/>
  <c r="I545" i="1"/>
  <c r="F546" i="1"/>
  <c r="G546" i="1"/>
  <c r="I546" i="1"/>
  <c r="F547" i="1"/>
  <c r="G547" i="1"/>
  <c r="I547" i="1"/>
  <c r="F548" i="1"/>
  <c r="G548" i="1"/>
  <c r="I548" i="1"/>
  <c r="F549" i="1"/>
  <c r="G549" i="1"/>
  <c r="I549" i="1"/>
  <c r="F550" i="1"/>
  <c r="G550" i="1"/>
  <c r="I550" i="1"/>
  <c r="F551" i="1"/>
  <c r="G551" i="1"/>
  <c r="I551" i="1"/>
  <c r="F552" i="1"/>
  <c r="G552" i="1"/>
  <c r="I552" i="1"/>
  <c r="F553" i="1"/>
  <c r="G553" i="1"/>
  <c r="I553" i="1"/>
  <c r="F554" i="1"/>
  <c r="G554" i="1"/>
  <c r="I554" i="1"/>
  <c r="F555" i="1"/>
  <c r="G555" i="1"/>
  <c r="I555" i="1"/>
  <c r="F556" i="1"/>
  <c r="G556" i="1"/>
  <c r="I556" i="1"/>
  <c r="F557" i="1"/>
  <c r="G557" i="1"/>
  <c r="I557" i="1"/>
  <c r="F558" i="1"/>
  <c r="G558" i="1"/>
  <c r="I558" i="1"/>
  <c r="F559" i="1"/>
  <c r="G559" i="1"/>
  <c r="I559" i="1"/>
  <c r="F560" i="1"/>
  <c r="G560" i="1"/>
  <c r="I560" i="1"/>
  <c r="F561" i="1"/>
  <c r="G561" i="1"/>
  <c r="I561" i="1"/>
  <c r="F562" i="1"/>
  <c r="G562" i="1"/>
  <c r="I562" i="1"/>
  <c r="F563" i="1"/>
  <c r="G563" i="1"/>
  <c r="I563" i="1"/>
  <c r="F564" i="1"/>
  <c r="G564" i="1"/>
  <c r="I564" i="1"/>
  <c r="F565" i="1"/>
  <c r="G565" i="1"/>
  <c r="I565" i="1"/>
  <c r="F566" i="1"/>
  <c r="G566" i="1"/>
  <c r="I566" i="1"/>
  <c r="F567" i="1"/>
  <c r="G567" i="1"/>
  <c r="I567" i="1"/>
  <c r="F568" i="1"/>
  <c r="G568" i="1"/>
  <c r="I568" i="1"/>
  <c r="F569" i="1"/>
  <c r="G569" i="1"/>
  <c r="I569" i="1"/>
  <c r="F570" i="1"/>
  <c r="G570" i="1"/>
  <c r="I570" i="1"/>
  <c r="F571" i="1"/>
  <c r="G571" i="1"/>
  <c r="I571" i="1"/>
  <c r="F572" i="1"/>
  <c r="G572" i="1"/>
  <c r="I572" i="1"/>
  <c r="F573" i="1"/>
  <c r="G573" i="1"/>
  <c r="I573" i="1"/>
  <c r="F574" i="1"/>
  <c r="G574" i="1"/>
  <c r="I574" i="1"/>
  <c r="F575" i="1"/>
  <c r="G575" i="1"/>
  <c r="I575" i="1"/>
  <c r="F576" i="1"/>
  <c r="G576" i="1"/>
  <c r="I576" i="1"/>
  <c r="F577" i="1"/>
  <c r="G577" i="1"/>
  <c r="I577" i="1"/>
  <c r="F578" i="1"/>
  <c r="G578" i="1"/>
  <c r="I578" i="1"/>
  <c r="F579" i="1"/>
  <c r="G579" i="1"/>
  <c r="I579" i="1"/>
  <c r="F580" i="1"/>
  <c r="G580" i="1"/>
  <c r="I580" i="1"/>
  <c r="F581" i="1"/>
  <c r="G581" i="1"/>
  <c r="I581" i="1"/>
  <c r="F582" i="1"/>
  <c r="G582" i="1"/>
  <c r="I582" i="1"/>
  <c r="F583" i="1"/>
  <c r="G583" i="1"/>
  <c r="I583" i="1"/>
  <c r="F584" i="1"/>
  <c r="G584" i="1"/>
  <c r="I584" i="1"/>
  <c r="F585" i="1"/>
  <c r="G585" i="1"/>
  <c r="I585" i="1"/>
  <c r="F586" i="1"/>
  <c r="G586" i="1"/>
  <c r="I586" i="1"/>
  <c r="F587" i="1"/>
  <c r="G587" i="1"/>
  <c r="I587" i="1"/>
  <c r="F588" i="1"/>
  <c r="G588" i="1"/>
  <c r="I588" i="1"/>
  <c r="F589" i="1"/>
  <c r="G589" i="1"/>
  <c r="I589" i="1"/>
  <c r="F590" i="1"/>
  <c r="G590" i="1"/>
  <c r="I590" i="1"/>
  <c r="F591" i="1"/>
  <c r="G591" i="1"/>
  <c r="I591" i="1"/>
  <c r="F592" i="1"/>
  <c r="G592" i="1"/>
  <c r="I592" i="1"/>
  <c r="F593" i="1"/>
  <c r="G593" i="1"/>
  <c r="I593" i="1"/>
  <c r="F594" i="1"/>
  <c r="G594" i="1"/>
  <c r="I594" i="1"/>
  <c r="F595" i="1"/>
  <c r="G595" i="1"/>
  <c r="I595" i="1"/>
  <c r="F596" i="1"/>
  <c r="G596" i="1"/>
  <c r="I596" i="1"/>
  <c r="F597" i="1"/>
  <c r="G597" i="1"/>
  <c r="I597" i="1"/>
  <c r="F598" i="1"/>
  <c r="G598" i="1"/>
  <c r="I598" i="1"/>
  <c r="F599" i="1"/>
  <c r="G599" i="1"/>
  <c r="I599" i="1"/>
  <c r="F600" i="1"/>
  <c r="G600" i="1"/>
  <c r="I600" i="1"/>
  <c r="F601" i="1"/>
  <c r="G601" i="1"/>
  <c r="I601" i="1"/>
  <c r="F602" i="1"/>
  <c r="G602" i="1"/>
  <c r="I602" i="1"/>
  <c r="F603" i="1"/>
  <c r="G603" i="1"/>
  <c r="I603" i="1"/>
  <c r="F604" i="1"/>
  <c r="G604" i="1"/>
  <c r="I604" i="1"/>
  <c r="F605" i="1"/>
  <c r="G605" i="1"/>
  <c r="I605" i="1"/>
  <c r="F606" i="1"/>
  <c r="G606" i="1"/>
  <c r="I606" i="1"/>
  <c r="F607" i="1"/>
  <c r="G607" i="1"/>
  <c r="I607" i="1"/>
  <c r="F608" i="1"/>
  <c r="G608" i="1"/>
  <c r="I608" i="1"/>
  <c r="F609" i="1"/>
  <c r="G609" i="1"/>
  <c r="I609" i="1"/>
  <c r="F610" i="1"/>
  <c r="G610" i="1"/>
  <c r="I610" i="1"/>
  <c r="F611" i="1"/>
  <c r="G611" i="1"/>
  <c r="I611" i="1"/>
  <c r="F612" i="1"/>
  <c r="G612" i="1"/>
  <c r="I612" i="1"/>
  <c r="F613" i="1"/>
  <c r="G613" i="1"/>
  <c r="I613" i="1"/>
  <c r="F614" i="1"/>
  <c r="G614" i="1"/>
  <c r="I614" i="1"/>
  <c r="F615" i="1"/>
  <c r="G615" i="1"/>
  <c r="I615" i="1"/>
  <c r="F616" i="1"/>
  <c r="G616" i="1"/>
  <c r="I616" i="1"/>
  <c r="F617" i="1"/>
  <c r="G617" i="1"/>
  <c r="I617" i="1"/>
  <c r="F618" i="1"/>
  <c r="G618" i="1"/>
  <c r="I618" i="1"/>
  <c r="F619" i="1"/>
  <c r="G619" i="1"/>
  <c r="I619" i="1"/>
  <c r="F620" i="1"/>
  <c r="G620" i="1"/>
  <c r="I620" i="1"/>
  <c r="F621" i="1"/>
  <c r="G621" i="1"/>
  <c r="I621" i="1"/>
  <c r="F622" i="1"/>
  <c r="G622" i="1"/>
  <c r="I622" i="1"/>
  <c r="F623" i="1"/>
  <c r="G623" i="1"/>
  <c r="I623" i="1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D8" i="30" l="1"/>
  <c r="D9" i="30" s="1"/>
  <c r="B2" i="23" l="1"/>
  <c r="B2" i="11"/>
  <c r="B2" i="10"/>
  <c r="B2" i="6"/>
  <c r="H5" i="1"/>
  <c r="C13" i="26"/>
  <c r="C12" i="26"/>
  <c r="C11" i="26"/>
  <c r="C10" i="26"/>
  <c r="C9" i="26"/>
  <c r="C8" i="26"/>
  <c r="C7" i="26"/>
  <c r="C6" i="26"/>
  <c r="B28" i="37"/>
  <c r="C28" i="37"/>
  <c r="D28" i="37"/>
  <c r="E28" i="37"/>
  <c r="F28" i="37"/>
  <c r="G28" i="37"/>
  <c r="H28" i="37"/>
  <c r="B29" i="37"/>
  <c r="C29" i="37"/>
  <c r="D29" i="37"/>
  <c r="E29" i="37"/>
  <c r="F29" i="37"/>
  <c r="G29" i="37"/>
  <c r="B30" i="37"/>
  <c r="C30" i="37"/>
  <c r="D30" i="37"/>
  <c r="E30" i="37"/>
  <c r="F30" i="37"/>
  <c r="G30" i="37"/>
  <c r="B31" i="37"/>
  <c r="C31" i="37"/>
  <c r="D31" i="37"/>
  <c r="E31" i="37"/>
  <c r="F31" i="37"/>
  <c r="G31" i="37"/>
  <c r="B32" i="37"/>
  <c r="C32" i="37"/>
  <c r="D32" i="37"/>
  <c r="E32" i="37"/>
  <c r="F32" i="37"/>
  <c r="G32" i="37"/>
  <c r="B33" i="37"/>
  <c r="C33" i="37"/>
  <c r="D33" i="37"/>
  <c r="E33" i="37"/>
  <c r="F33" i="37"/>
  <c r="G33" i="37"/>
  <c r="B34" i="37"/>
  <c r="C34" i="37"/>
  <c r="D34" i="37"/>
  <c r="E34" i="37"/>
  <c r="F34" i="37"/>
  <c r="G34" i="37"/>
  <c r="B35" i="37"/>
  <c r="C35" i="37"/>
  <c r="D35" i="37"/>
  <c r="E35" i="37"/>
  <c r="F35" i="37"/>
  <c r="G35" i="37"/>
  <c r="B36" i="37"/>
  <c r="C36" i="37"/>
  <c r="D36" i="37"/>
  <c r="E36" i="37"/>
  <c r="F36" i="37"/>
  <c r="G36" i="37"/>
  <c r="B37" i="37"/>
  <c r="C37" i="37"/>
  <c r="D37" i="37"/>
  <c r="E37" i="37"/>
  <c r="F37" i="37"/>
  <c r="G37" i="37"/>
  <c r="B38" i="37"/>
  <c r="C38" i="37"/>
  <c r="D38" i="37"/>
  <c r="E38" i="37"/>
  <c r="F38" i="37"/>
  <c r="G38" i="37"/>
  <c r="B39" i="37"/>
  <c r="C39" i="37"/>
  <c r="D39" i="37"/>
  <c r="E39" i="37"/>
  <c r="F39" i="37"/>
  <c r="G39" i="37"/>
  <c r="B40" i="37"/>
  <c r="C40" i="37"/>
  <c r="D40" i="37"/>
  <c r="E40" i="37"/>
  <c r="F40" i="37"/>
  <c r="G40" i="37"/>
  <c r="B41" i="37"/>
  <c r="C41" i="37"/>
  <c r="D41" i="37"/>
  <c r="E41" i="37"/>
  <c r="F41" i="37"/>
  <c r="G41" i="37"/>
  <c r="B42" i="37"/>
  <c r="C42" i="37"/>
  <c r="D42" i="37"/>
  <c r="E42" i="37"/>
  <c r="F42" i="37"/>
  <c r="G42" i="37"/>
  <c r="B43" i="37"/>
  <c r="C43" i="37"/>
  <c r="D43" i="37"/>
  <c r="E43" i="37"/>
  <c r="F43" i="37"/>
  <c r="G43" i="37"/>
  <c r="B44" i="37"/>
  <c r="C44" i="37"/>
  <c r="D44" i="37"/>
  <c r="E44" i="37"/>
  <c r="F44" i="37"/>
  <c r="G44" i="37"/>
  <c r="B45" i="37"/>
  <c r="C45" i="37"/>
  <c r="D45" i="37"/>
  <c r="E45" i="37"/>
  <c r="F45" i="37"/>
  <c r="G45" i="37"/>
  <c r="B46" i="37"/>
  <c r="C46" i="37"/>
  <c r="D46" i="37"/>
  <c r="E46" i="37"/>
  <c r="F46" i="37"/>
  <c r="G46" i="37"/>
  <c r="B47" i="37"/>
  <c r="C47" i="37"/>
  <c r="D47" i="37"/>
  <c r="E47" i="37"/>
  <c r="F47" i="37"/>
  <c r="G47" i="37"/>
  <c r="H26" i="35"/>
  <c r="G26" i="35"/>
  <c r="F26" i="35"/>
  <c r="E26" i="35"/>
  <c r="D26" i="35"/>
  <c r="F167" i="36" l="1"/>
  <c r="F155" i="36"/>
  <c r="F143" i="36"/>
  <c r="F119" i="36"/>
  <c r="F107" i="36"/>
  <c r="F95" i="36"/>
  <c r="F83" i="36"/>
  <c r="F71" i="36"/>
  <c r="F59" i="36"/>
  <c r="F47" i="36"/>
  <c r="F35" i="36"/>
  <c r="F23" i="36"/>
  <c r="F11" i="36"/>
  <c r="I167" i="36"/>
  <c r="G155" i="36"/>
  <c r="H155" i="36" s="1"/>
  <c r="I155" i="36" s="1"/>
  <c r="G143" i="36"/>
  <c r="H143" i="36" s="1"/>
  <c r="I143" i="36" s="1"/>
  <c r="G131" i="36"/>
  <c r="H131" i="36" s="1"/>
  <c r="I131" i="36" s="1"/>
  <c r="G119" i="36"/>
  <c r="H119" i="36" s="1"/>
  <c r="I119" i="36" s="1"/>
  <c r="U41" i="37" l="1"/>
  <c r="U33" i="37"/>
  <c r="U32" i="37"/>
  <c r="U47" i="37"/>
  <c r="U29" i="37"/>
  <c r="U40" i="37"/>
  <c r="U31" i="37"/>
  <c r="U43" i="37"/>
  <c r="U42" i="37"/>
  <c r="U36" i="37"/>
  <c r="U30" i="37"/>
  <c r="U34" i="37"/>
  <c r="U35" i="37"/>
  <c r="U44" i="37"/>
  <c r="U38" i="37"/>
  <c r="U45" i="37"/>
  <c r="U37" i="37"/>
  <c r="U39" i="37"/>
  <c r="U46" i="37"/>
  <c r="I29" i="37"/>
  <c r="M29" i="37" s="1"/>
  <c r="Q29" i="37" s="1"/>
  <c r="I46" i="37"/>
  <c r="M46" i="37" s="1"/>
  <c r="Q46" i="37" s="1"/>
  <c r="D23" i="37" s="1"/>
  <c r="I47" i="37"/>
  <c r="M47" i="37" s="1"/>
  <c r="Q47" i="37" s="1"/>
  <c r="D24" i="37" s="1"/>
  <c r="I31" i="37"/>
  <c r="M31" i="37" s="1"/>
  <c r="Q31" i="37" s="1"/>
  <c r="D8" i="37" s="1"/>
  <c r="I36" i="37"/>
  <c r="M36" i="37" s="1"/>
  <c r="Q36" i="37" s="1"/>
  <c r="D13" i="37" s="1"/>
  <c r="I45" i="37"/>
  <c r="M45" i="37" s="1"/>
  <c r="Q45" i="37" s="1"/>
  <c r="D22" i="37" s="1"/>
  <c r="I32" i="37"/>
  <c r="M32" i="37" s="1"/>
  <c r="Q32" i="37" s="1"/>
  <c r="D9" i="37" s="1"/>
  <c r="I43" i="37"/>
  <c r="M43" i="37" s="1"/>
  <c r="Q43" i="37" s="1"/>
  <c r="D20" i="37" s="1"/>
  <c r="I42" i="37"/>
  <c r="M42" i="37" s="1"/>
  <c r="Q42" i="37" s="1"/>
  <c r="D19" i="37" s="1"/>
  <c r="I44" i="37"/>
  <c r="M44" i="37" s="1"/>
  <c r="Q44" i="37" s="1"/>
  <c r="D21" i="37" s="1"/>
  <c r="I33" i="37"/>
  <c r="M33" i="37" s="1"/>
  <c r="Q33" i="37" s="1"/>
  <c r="D10" i="37" s="1"/>
  <c r="I38" i="37"/>
  <c r="M38" i="37" s="1"/>
  <c r="Q38" i="37" s="1"/>
  <c r="D15" i="37" s="1"/>
  <c r="I34" i="37"/>
  <c r="M34" i="37" s="1"/>
  <c r="Q34" i="37" s="1"/>
  <c r="D11" i="37" s="1"/>
  <c r="I40" i="37"/>
  <c r="M40" i="37" s="1"/>
  <c r="Q40" i="37" s="1"/>
  <c r="D17" i="37" s="1"/>
  <c r="I30" i="37"/>
  <c r="M30" i="37" s="1"/>
  <c r="Q30" i="37" s="1"/>
  <c r="D7" i="37" s="1"/>
  <c r="I35" i="37"/>
  <c r="M35" i="37" s="1"/>
  <c r="Q35" i="37" s="1"/>
  <c r="D12" i="37" s="1"/>
  <c r="I41" i="37"/>
  <c r="M41" i="37" s="1"/>
  <c r="Q41" i="37" s="1"/>
  <c r="D18" i="37" s="1"/>
  <c r="I39" i="37"/>
  <c r="M39" i="37" s="1"/>
  <c r="Q39" i="37" s="1"/>
  <c r="D16" i="37" s="1"/>
  <c r="I37" i="37"/>
  <c r="M37" i="37" s="1"/>
  <c r="Q37" i="37" s="1"/>
  <c r="D14" i="37" s="1"/>
  <c r="J46" i="37"/>
  <c r="N46" i="37" s="1"/>
  <c r="R46" i="37" s="1"/>
  <c r="E23" i="37" s="1"/>
  <c r="J33" i="37"/>
  <c r="N33" i="37" s="1"/>
  <c r="R33" i="37" s="1"/>
  <c r="E10" i="37" s="1"/>
  <c r="J42" i="37"/>
  <c r="N42" i="37" s="1"/>
  <c r="R42" i="37" s="1"/>
  <c r="E19" i="37" s="1"/>
  <c r="J38" i="37"/>
  <c r="N38" i="37" s="1"/>
  <c r="R38" i="37" s="1"/>
  <c r="E15" i="37" s="1"/>
  <c r="J47" i="37"/>
  <c r="N47" i="37" s="1"/>
  <c r="R47" i="37" s="1"/>
  <c r="E24" i="37" s="1"/>
  <c r="J44" i="37"/>
  <c r="N44" i="37" s="1"/>
  <c r="R44" i="37" s="1"/>
  <c r="E21" i="37" s="1"/>
  <c r="J35" i="37"/>
  <c r="N35" i="37" s="1"/>
  <c r="R35" i="37" s="1"/>
  <c r="E12" i="37" s="1"/>
  <c r="J37" i="37"/>
  <c r="N37" i="37" s="1"/>
  <c r="R37" i="37" s="1"/>
  <c r="E14" i="37" s="1"/>
  <c r="J34" i="37"/>
  <c r="N34" i="37" s="1"/>
  <c r="R34" i="37" s="1"/>
  <c r="E11" i="37" s="1"/>
  <c r="J43" i="37"/>
  <c r="N43" i="37" s="1"/>
  <c r="R43" i="37" s="1"/>
  <c r="E20" i="37" s="1"/>
  <c r="J45" i="37"/>
  <c r="N45" i="37" s="1"/>
  <c r="R45" i="37" s="1"/>
  <c r="E22" i="37" s="1"/>
  <c r="N29" i="37"/>
  <c r="R29" i="37" s="1"/>
  <c r="E6" i="37" s="1"/>
  <c r="J30" i="37"/>
  <c r="N30" i="37" s="1"/>
  <c r="R30" i="37" s="1"/>
  <c r="E7" i="37" s="1"/>
  <c r="J32" i="37"/>
  <c r="N32" i="37" s="1"/>
  <c r="R32" i="37" s="1"/>
  <c r="E9" i="37" s="1"/>
  <c r="J31" i="37"/>
  <c r="N31" i="37" s="1"/>
  <c r="R31" i="37" s="1"/>
  <c r="E8" i="37" s="1"/>
  <c r="J39" i="37"/>
  <c r="N39" i="37" s="1"/>
  <c r="R39" i="37" s="1"/>
  <c r="E16" i="37" s="1"/>
  <c r="J36" i="37"/>
  <c r="N36" i="37" s="1"/>
  <c r="R36" i="37" s="1"/>
  <c r="E13" i="37" s="1"/>
  <c r="J41" i="37"/>
  <c r="N41" i="37" s="1"/>
  <c r="R41" i="37" s="1"/>
  <c r="E18" i="37" s="1"/>
  <c r="J40" i="37"/>
  <c r="N40" i="37" s="1"/>
  <c r="R40" i="37" s="1"/>
  <c r="E17" i="37" s="1"/>
  <c r="K45" i="37"/>
  <c r="O45" i="37" s="1"/>
  <c r="S45" i="37" s="1"/>
  <c r="F22" i="37" s="1"/>
  <c r="K29" i="37"/>
  <c r="O29" i="37" s="1"/>
  <c r="S29" i="37" s="1"/>
  <c r="F6" i="37" s="1"/>
  <c r="K30" i="37"/>
  <c r="O30" i="37" s="1"/>
  <c r="S30" i="37" s="1"/>
  <c r="F7" i="37" s="1"/>
  <c r="K35" i="37"/>
  <c r="O35" i="37" s="1"/>
  <c r="S35" i="37" s="1"/>
  <c r="F12" i="37" s="1"/>
  <c r="K34" i="37"/>
  <c r="O34" i="37" s="1"/>
  <c r="S34" i="37" s="1"/>
  <c r="F11" i="37" s="1"/>
  <c r="K36" i="37"/>
  <c r="O36" i="37" s="1"/>
  <c r="S36" i="37" s="1"/>
  <c r="F13" i="37" s="1"/>
  <c r="K44" i="37"/>
  <c r="O44" i="37" s="1"/>
  <c r="S44" i="37" s="1"/>
  <c r="F21" i="37" s="1"/>
  <c r="K38" i="37"/>
  <c r="O38" i="37" s="1"/>
  <c r="S38" i="37" s="1"/>
  <c r="F15" i="37" s="1"/>
  <c r="K43" i="37"/>
  <c r="O43" i="37" s="1"/>
  <c r="S43" i="37" s="1"/>
  <c r="F20" i="37" s="1"/>
  <c r="K39" i="37"/>
  <c r="O39" i="37" s="1"/>
  <c r="S39" i="37" s="1"/>
  <c r="F16" i="37" s="1"/>
  <c r="K47" i="37"/>
  <c r="O47" i="37" s="1"/>
  <c r="S47" i="37" s="1"/>
  <c r="F24" i="37" s="1"/>
  <c r="K41" i="37"/>
  <c r="O41" i="37" s="1"/>
  <c r="S41" i="37" s="1"/>
  <c r="F18" i="37" s="1"/>
  <c r="K46" i="37"/>
  <c r="O46" i="37" s="1"/>
  <c r="S46" i="37" s="1"/>
  <c r="F23" i="37" s="1"/>
  <c r="K32" i="37"/>
  <c r="O32" i="37" s="1"/>
  <c r="S32" i="37" s="1"/>
  <c r="F9" i="37" s="1"/>
  <c r="K40" i="37"/>
  <c r="O40" i="37" s="1"/>
  <c r="S40" i="37" s="1"/>
  <c r="F17" i="37" s="1"/>
  <c r="K33" i="37"/>
  <c r="O33" i="37" s="1"/>
  <c r="S33" i="37" s="1"/>
  <c r="F10" i="37" s="1"/>
  <c r="K31" i="37"/>
  <c r="O31" i="37" s="1"/>
  <c r="S31" i="37" s="1"/>
  <c r="F8" i="37" s="1"/>
  <c r="K37" i="37"/>
  <c r="O37" i="37" s="1"/>
  <c r="S37" i="37" s="1"/>
  <c r="F14" i="37" s="1"/>
  <c r="K42" i="37"/>
  <c r="O42" i="37" s="1"/>
  <c r="S42" i="37" s="1"/>
  <c r="F19" i="37" s="1"/>
  <c r="L44" i="37"/>
  <c r="L46" i="37"/>
  <c r="L30" i="37"/>
  <c r="L38" i="37"/>
  <c r="L47" i="37"/>
  <c r="L39" i="37"/>
  <c r="L34" i="37"/>
  <c r="L36" i="37"/>
  <c r="L41" i="37"/>
  <c r="L33" i="37"/>
  <c r="L32" i="37"/>
  <c r="L45" i="37"/>
  <c r="L40" i="37"/>
  <c r="L37" i="37"/>
  <c r="L42" i="37"/>
  <c r="L35" i="37"/>
  <c r="L31" i="37"/>
  <c r="L43" i="37"/>
  <c r="L29" i="37"/>
  <c r="F190" i="1"/>
  <c r="G190" i="1"/>
  <c r="I190" i="1"/>
  <c r="F191" i="1"/>
  <c r="G191" i="1"/>
  <c r="I191" i="1"/>
  <c r="F192" i="1"/>
  <c r="G192" i="1"/>
  <c r="I192" i="1"/>
  <c r="F193" i="1"/>
  <c r="G193" i="1"/>
  <c r="I193" i="1"/>
  <c r="F194" i="1"/>
  <c r="G194" i="1"/>
  <c r="I194" i="1"/>
  <c r="F195" i="1"/>
  <c r="G195" i="1"/>
  <c r="I195" i="1"/>
  <c r="F196" i="1"/>
  <c r="G196" i="1"/>
  <c r="I196" i="1"/>
  <c r="F197" i="1"/>
  <c r="G197" i="1"/>
  <c r="I197" i="1"/>
  <c r="F198" i="1"/>
  <c r="G198" i="1"/>
  <c r="I198" i="1"/>
  <c r="F199" i="1"/>
  <c r="G199" i="1"/>
  <c r="I199" i="1"/>
  <c r="F200" i="1"/>
  <c r="G200" i="1"/>
  <c r="I200" i="1"/>
  <c r="F201" i="1"/>
  <c r="G201" i="1"/>
  <c r="I201" i="1"/>
  <c r="F202" i="1"/>
  <c r="G202" i="1"/>
  <c r="I202" i="1"/>
  <c r="F203" i="1"/>
  <c r="G203" i="1"/>
  <c r="I203" i="1"/>
  <c r="F204" i="1"/>
  <c r="G204" i="1"/>
  <c r="I204" i="1"/>
  <c r="F205" i="1"/>
  <c r="G205" i="1"/>
  <c r="I205" i="1"/>
  <c r="F206" i="1"/>
  <c r="G206" i="1"/>
  <c r="I206" i="1"/>
  <c r="F207" i="1"/>
  <c r="G207" i="1"/>
  <c r="I207" i="1"/>
  <c r="F208" i="1"/>
  <c r="G208" i="1"/>
  <c r="I208" i="1"/>
  <c r="F209" i="1"/>
  <c r="G209" i="1"/>
  <c r="I209" i="1"/>
  <c r="F210" i="1"/>
  <c r="G210" i="1"/>
  <c r="I210" i="1"/>
  <c r="F211" i="1"/>
  <c r="G211" i="1"/>
  <c r="I211" i="1"/>
  <c r="F212" i="1"/>
  <c r="G212" i="1"/>
  <c r="I212" i="1"/>
  <c r="F213" i="1"/>
  <c r="G213" i="1"/>
  <c r="I213" i="1"/>
  <c r="F214" i="1"/>
  <c r="G214" i="1"/>
  <c r="I214" i="1"/>
  <c r="F215" i="1"/>
  <c r="G215" i="1"/>
  <c r="I215" i="1"/>
  <c r="F216" i="1"/>
  <c r="G216" i="1"/>
  <c r="I216" i="1"/>
  <c r="F217" i="1"/>
  <c r="G217" i="1"/>
  <c r="I217" i="1"/>
  <c r="F218" i="1"/>
  <c r="G218" i="1"/>
  <c r="I218" i="1"/>
  <c r="F219" i="1"/>
  <c r="G219" i="1"/>
  <c r="I219" i="1"/>
  <c r="F220" i="1"/>
  <c r="G220" i="1"/>
  <c r="I220" i="1"/>
  <c r="F221" i="1"/>
  <c r="G221" i="1"/>
  <c r="I221" i="1"/>
  <c r="F222" i="1"/>
  <c r="G222" i="1"/>
  <c r="I222" i="1"/>
  <c r="F223" i="1"/>
  <c r="G223" i="1"/>
  <c r="I223" i="1"/>
  <c r="F224" i="1"/>
  <c r="G224" i="1"/>
  <c r="I224" i="1"/>
  <c r="F225" i="1"/>
  <c r="G225" i="1"/>
  <c r="I225" i="1"/>
  <c r="F226" i="1"/>
  <c r="G226" i="1"/>
  <c r="I226" i="1"/>
  <c r="F227" i="1"/>
  <c r="G227" i="1"/>
  <c r="I227" i="1"/>
  <c r="F228" i="1"/>
  <c r="G228" i="1"/>
  <c r="I228" i="1"/>
  <c r="F229" i="1"/>
  <c r="G229" i="1"/>
  <c r="I229" i="1"/>
  <c r="F230" i="1"/>
  <c r="G230" i="1"/>
  <c r="I230" i="1"/>
  <c r="F231" i="1"/>
  <c r="G231" i="1"/>
  <c r="I231" i="1"/>
  <c r="F232" i="1"/>
  <c r="G232" i="1"/>
  <c r="I232" i="1"/>
  <c r="F233" i="1"/>
  <c r="G233" i="1"/>
  <c r="I233" i="1"/>
  <c r="F234" i="1"/>
  <c r="G234" i="1"/>
  <c r="I234" i="1"/>
  <c r="F235" i="1"/>
  <c r="G235" i="1"/>
  <c r="I235" i="1"/>
  <c r="F236" i="1"/>
  <c r="G236" i="1"/>
  <c r="I236" i="1"/>
  <c r="F237" i="1"/>
  <c r="G237" i="1"/>
  <c r="I237" i="1"/>
  <c r="F238" i="1"/>
  <c r="G238" i="1"/>
  <c r="I238" i="1"/>
  <c r="F239" i="1"/>
  <c r="G239" i="1"/>
  <c r="I239" i="1"/>
  <c r="F240" i="1"/>
  <c r="G240" i="1"/>
  <c r="I240" i="1"/>
  <c r="F241" i="1"/>
  <c r="G241" i="1"/>
  <c r="I241" i="1"/>
  <c r="F242" i="1"/>
  <c r="G242" i="1"/>
  <c r="I242" i="1"/>
  <c r="F243" i="1"/>
  <c r="G243" i="1"/>
  <c r="I243" i="1"/>
  <c r="F244" i="1"/>
  <c r="G244" i="1"/>
  <c r="I244" i="1"/>
  <c r="F245" i="1"/>
  <c r="G245" i="1"/>
  <c r="I245" i="1"/>
  <c r="F246" i="1"/>
  <c r="G246" i="1"/>
  <c r="I246" i="1"/>
  <c r="F247" i="1"/>
  <c r="G247" i="1"/>
  <c r="I247" i="1"/>
  <c r="F248" i="1"/>
  <c r="G248" i="1"/>
  <c r="I248" i="1"/>
  <c r="F249" i="1"/>
  <c r="G249" i="1"/>
  <c r="I249" i="1"/>
  <c r="F250" i="1"/>
  <c r="G250" i="1"/>
  <c r="I250" i="1"/>
  <c r="F251" i="1"/>
  <c r="G251" i="1"/>
  <c r="I251" i="1"/>
  <c r="F252" i="1"/>
  <c r="G252" i="1"/>
  <c r="I252" i="1"/>
  <c r="F253" i="1"/>
  <c r="G253" i="1"/>
  <c r="I253" i="1"/>
  <c r="F254" i="1"/>
  <c r="G254" i="1"/>
  <c r="I254" i="1"/>
  <c r="F255" i="1"/>
  <c r="G255" i="1"/>
  <c r="I255" i="1"/>
  <c r="F256" i="1"/>
  <c r="G256" i="1"/>
  <c r="I256" i="1"/>
  <c r="F257" i="1"/>
  <c r="G257" i="1"/>
  <c r="I257" i="1"/>
  <c r="F258" i="1"/>
  <c r="G258" i="1"/>
  <c r="I258" i="1"/>
  <c r="F259" i="1"/>
  <c r="G259" i="1"/>
  <c r="I259" i="1"/>
  <c r="F260" i="1"/>
  <c r="G260" i="1"/>
  <c r="I260" i="1"/>
  <c r="F261" i="1"/>
  <c r="G261" i="1"/>
  <c r="I261" i="1"/>
  <c r="F262" i="1"/>
  <c r="G262" i="1"/>
  <c r="I262" i="1"/>
  <c r="F263" i="1"/>
  <c r="G263" i="1"/>
  <c r="I263" i="1"/>
  <c r="F264" i="1"/>
  <c r="G264" i="1"/>
  <c r="I264" i="1"/>
  <c r="F265" i="1"/>
  <c r="G265" i="1"/>
  <c r="I265" i="1"/>
  <c r="F266" i="1"/>
  <c r="G266" i="1"/>
  <c r="I266" i="1"/>
  <c r="F267" i="1"/>
  <c r="G267" i="1"/>
  <c r="I267" i="1"/>
  <c r="F268" i="1"/>
  <c r="G268" i="1"/>
  <c r="I268" i="1"/>
  <c r="F269" i="1"/>
  <c r="G269" i="1"/>
  <c r="I269" i="1"/>
  <c r="F270" i="1"/>
  <c r="G270" i="1"/>
  <c r="I270" i="1"/>
  <c r="F271" i="1"/>
  <c r="G271" i="1"/>
  <c r="I271" i="1"/>
  <c r="F272" i="1"/>
  <c r="G272" i="1"/>
  <c r="I272" i="1"/>
  <c r="F273" i="1"/>
  <c r="G273" i="1"/>
  <c r="I273" i="1"/>
  <c r="F274" i="1"/>
  <c r="G274" i="1"/>
  <c r="I274" i="1"/>
  <c r="F275" i="1"/>
  <c r="G275" i="1"/>
  <c r="I275" i="1"/>
  <c r="F276" i="1"/>
  <c r="G276" i="1"/>
  <c r="I276" i="1"/>
  <c r="F277" i="1"/>
  <c r="G277" i="1"/>
  <c r="I277" i="1"/>
  <c r="F278" i="1"/>
  <c r="G278" i="1"/>
  <c r="I278" i="1"/>
  <c r="F279" i="1"/>
  <c r="G279" i="1"/>
  <c r="I279" i="1"/>
  <c r="F280" i="1"/>
  <c r="G280" i="1"/>
  <c r="I280" i="1"/>
  <c r="F281" i="1"/>
  <c r="G281" i="1"/>
  <c r="I281" i="1"/>
  <c r="F282" i="1"/>
  <c r="G282" i="1"/>
  <c r="I282" i="1"/>
  <c r="F283" i="1"/>
  <c r="G283" i="1"/>
  <c r="I283" i="1"/>
  <c r="F284" i="1"/>
  <c r="G284" i="1"/>
  <c r="I284" i="1"/>
  <c r="F285" i="1"/>
  <c r="G285" i="1"/>
  <c r="I285" i="1"/>
  <c r="F286" i="1"/>
  <c r="G286" i="1"/>
  <c r="I286" i="1"/>
  <c r="F287" i="1"/>
  <c r="G287" i="1"/>
  <c r="I287" i="1"/>
  <c r="F288" i="1"/>
  <c r="G288" i="1"/>
  <c r="I288" i="1"/>
  <c r="F289" i="1"/>
  <c r="G289" i="1"/>
  <c r="I289" i="1"/>
  <c r="F290" i="1"/>
  <c r="G290" i="1"/>
  <c r="I290" i="1"/>
  <c r="F291" i="1"/>
  <c r="G291" i="1"/>
  <c r="I291" i="1"/>
  <c r="F292" i="1"/>
  <c r="G292" i="1"/>
  <c r="I292" i="1"/>
  <c r="F293" i="1"/>
  <c r="G293" i="1"/>
  <c r="I293" i="1"/>
  <c r="F294" i="1"/>
  <c r="G294" i="1"/>
  <c r="I294" i="1"/>
  <c r="F295" i="1"/>
  <c r="G295" i="1"/>
  <c r="I295" i="1"/>
  <c r="F296" i="1"/>
  <c r="G296" i="1"/>
  <c r="I296" i="1"/>
  <c r="F297" i="1"/>
  <c r="G297" i="1"/>
  <c r="I297" i="1"/>
  <c r="F298" i="1"/>
  <c r="G298" i="1"/>
  <c r="I298" i="1"/>
  <c r="F299" i="1"/>
  <c r="G299" i="1"/>
  <c r="I299" i="1"/>
  <c r="F300" i="1"/>
  <c r="G300" i="1"/>
  <c r="I300" i="1"/>
  <c r="F301" i="1"/>
  <c r="G301" i="1"/>
  <c r="I301" i="1"/>
  <c r="F302" i="1"/>
  <c r="G302" i="1"/>
  <c r="I302" i="1"/>
  <c r="F303" i="1"/>
  <c r="G303" i="1"/>
  <c r="I303" i="1"/>
  <c r="F304" i="1"/>
  <c r="G304" i="1"/>
  <c r="I304" i="1"/>
  <c r="F305" i="1"/>
  <c r="G305" i="1"/>
  <c r="I305" i="1"/>
  <c r="F306" i="1"/>
  <c r="G306" i="1"/>
  <c r="I306" i="1"/>
  <c r="F307" i="1"/>
  <c r="G307" i="1"/>
  <c r="I307" i="1"/>
  <c r="F308" i="1"/>
  <c r="G308" i="1"/>
  <c r="I308" i="1"/>
  <c r="F309" i="1"/>
  <c r="G309" i="1"/>
  <c r="I309" i="1"/>
  <c r="F310" i="1"/>
  <c r="G310" i="1"/>
  <c r="I310" i="1"/>
  <c r="F311" i="1"/>
  <c r="G311" i="1"/>
  <c r="I311" i="1"/>
  <c r="F312" i="1"/>
  <c r="G312" i="1"/>
  <c r="I312" i="1"/>
  <c r="F313" i="1"/>
  <c r="G313" i="1"/>
  <c r="I313" i="1"/>
  <c r="F314" i="1"/>
  <c r="G314" i="1"/>
  <c r="I314" i="1"/>
  <c r="F315" i="1"/>
  <c r="G315" i="1"/>
  <c r="I315" i="1"/>
  <c r="F316" i="1"/>
  <c r="G316" i="1"/>
  <c r="I316" i="1"/>
  <c r="F317" i="1"/>
  <c r="G317" i="1"/>
  <c r="I317" i="1"/>
  <c r="F318" i="1"/>
  <c r="G318" i="1"/>
  <c r="I318" i="1"/>
  <c r="F319" i="1"/>
  <c r="G319" i="1"/>
  <c r="I319" i="1"/>
  <c r="F320" i="1"/>
  <c r="G320" i="1"/>
  <c r="I320" i="1"/>
  <c r="F321" i="1"/>
  <c r="G321" i="1"/>
  <c r="I321" i="1"/>
  <c r="F322" i="1"/>
  <c r="G322" i="1"/>
  <c r="H15" i="31"/>
  <c r="H38" i="37" s="1"/>
  <c r="I322" i="1"/>
  <c r="F323" i="1"/>
  <c r="G323" i="1"/>
  <c r="I323" i="1"/>
  <c r="F324" i="1"/>
  <c r="G324" i="1"/>
  <c r="H16" i="31"/>
  <c r="H39" i="37" s="1"/>
  <c r="I324" i="1"/>
  <c r="F325" i="1"/>
  <c r="G325" i="1"/>
  <c r="I325" i="1"/>
  <c r="F326" i="1"/>
  <c r="G326" i="1"/>
  <c r="H17" i="31"/>
  <c r="H40" i="37" s="1"/>
  <c r="I326" i="1"/>
  <c r="F327" i="1"/>
  <c r="G327" i="1"/>
  <c r="H18" i="31"/>
  <c r="H41" i="37" s="1"/>
  <c r="I327" i="1"/>
  <c r="F328" i="1"/>
  <c r="G328" i="1"/>
  <c r="H19" i="31"/>
  <c r="I328" i="1"/>
  <c r="F329" i="1"/>
  <c r="G329" i="1"/>
  <c r="I329" i="1"/>
  <c r="F330" i="1"/>
  <c r="G330" i="1"/>
  <c r="I330" i="1"/>
  <c r="F331" i="1"/>
  <c r="G331" i="1"/>
  <c r="I331" i="1"/>
  <c r="F332" i="1"/>
  <c r="G332" i="1"/>
  <c r="I332" i="1"/>
  <c r="F333" i="1"/>
  <c r="G333" i="1"/>
  <c r="I333" i="1"/>
  <c r="F334" i="1"/>
  <c r="G334" i="1"/>
  <c r="I334" i="1"/>
  <c r="F335" i="1"/>
  <c r="G335" i="1"/>
  <c r="I335" i="1"/>
  <c r="F336" i="1"/>
  <c r="G336" i="1"/>
  <c r="I336" i="1"/>
  <c r="F337" i="1"/>
  <c r="G337" i="1"/>
  <c r="I337" i="1"/>
  <c r="F338" i="1"/>
  <c r="G338" i="1"/>
  <c r="I338" i="1"/>
  <c r="F339" i="1"/>
  <c r="G339" i="1"/>
  <c r="I339" i="1"/>
  <c r="F340" i="1"/>
  <c r="G340" i="1"/>
  <c r="I340" i="1"/>
  <c r="F341" i="1"/>
  <c r="G341" i="1"/>
  <c r="I341" i="1"/>
  <c r="F342" i="1"/>
  <c r="G342" i="1"/>
  <c r="I342" i="1"/>
  <c r="F343" i="1"/>
  <c r="G343" i="1"/>
  <c r="I343" i="1"/>
  <c r="F344" i="1"/>
  <c r="G344" i="1"/>
  <c r="I344" i="1"/>
  <c r="F345" i="1"/>
  <c r="G345" i="1"/>
  <c r="I345" i="1"/>
  <c r="F346" i="1"/>
  <c r="G346" i="1"/>
  <c r="I346" i="1"/>
  <c r="F347" i="1"/>
  <c r="G347" i="1"/>
  <c r="I347" i="1"/>
  <c r="F348" i="1"/>
  <c r="G348" i="1"/>
  <c r="I348" i="1"/>
  <c r="F349" i="1"/>
  <c r="G349" i="1"/>
  <c r="I349" i="1"/>
  <c r="F350" i="1"/>
  <c r="G350" i="1"/>
  <c r="I350" i="1"/>
  <c r="F351" i="1"/>
  <c r="G351" i="1"/>
  <c r="I351" i="1"/>
  <c r="F352" i="1"/>
  <c r="G352" i="1"/>
  <c r="I352" i="1"/>
  <c r="F353" i="1"/>
  <c r="G353" i="1"/>
  <c r="I353" i="1"/>
  <c r="F354" i="1"/>
  <c r="G354" i="1"/>
  <c r="I354" i="1"/>
  <c r="F355" i="1"/>
  <c r="G355" i="1"/>
  <c r="I355" i="1"/>
  <c r="F356" i="1"/>
  <c r="G356" i="1"/>
  <c r="I356" i="1"/>
  <c r="F357" i="1"/>
  <c r="G357" i="1"/>
  <c r="I357" i="1"/>
  <c r="F358" i="1"/>
  <c r="G358" i="1"/>
  <c r="I358" i="1"/>
  <c r="F359" i="1"/>
  <c r="G359" i="1"/>
  <c r="I359" i="1"/>
  <c r="F360" i="1"/>
  <c r="G360" i="1"/>
  <c r="I360" i="1"/>
  <c r="F361" i="1"/>
  <c r="G361" i="1"/>
  <c r="I361" i="1"/>
  <c r="F362" i="1"/>
  <c r="G362" i="1"/>
  <c r="I362" i="1"/>
  <c r="F363" i="1"/>
  <c r="G363" i="1"/>
  <c r="I363" i="1"/>
  <c r="F364" i="1"/>
  <c r="G364" i="1"/>
  <c r="I364" i="1"/>
  <c r="F365" i="1"/>
  <c r="G365" i="1"/>
  <c r="I365" i="1"/>
  <c r="F366" i="1"/>
  <c r="G366" i="1"/>
  <c r="I366" i="1"/>
  <c r="F367" i="1"/>
  <c r="G367" i="1"/>
  <c r="I367" i="1"/>
  <c r="F368" i="1"/>
  <c r="G368" i="1"/>
  <c r="I368" i="1"/>
  <c r="F369" i="1"/>
  <c r="G369" i="1"/>
  <c r="I369" i="1"/>
  <c r="F370" i="1"/>
  <c r="G370" i="1"/>
  <c r="I370" i="1"/>
  <c r="F371" i="1"/>
  <c r="G371" i="1"/>
  <c r="I371" i="1"/>
  <c r="F372" i="1"/>
  <c r="G372" i="1"/>
  <c r="I372" i="1"/>
  <c r="F373" i="1"/>
  <c r="G373" i="1"/>
  <c r="I373" i="1"/>
  <c r="F374" i="1"/>
  <c r="G374" i="1"/>
  <c r="I374" i="1"/>
  <c r="F375" i="1"/>
  <c r="G375" i="1"/>
  <c r="I375" i="1"/>
  <c r="F376" i="1"/>
  <c r="G376" i="1"/>
  <c r="I376" i="1"/>
  <c r="F377" i="1"/>
  <c r="G377" i="1"/>
  <c r="I377" i="1"/>
  <c r="F378" i="1"/>
  <c r="G378" i="1"/>
  <c r="I378" i="1"/>
  <c r="F379" i="1"/>
  <c r="G379" i="1"/>
  <c r="I379" i="1"/>
  <c r="F380" i="1"/>
  <c r="G380" i="1"/>
  <c r="I380" i="1"/>
  <c r="F381" i="1"/>
  <c r="G381" i="1"/>
  <c r="I381" i="1"/>
  <c r="F382" i="1"/>
  <c r="G382" i="1"/>
  <c r="I382" i="1"/>
  <c r="F383" i="1"/>
  <c r="G383" i="1"/>
  <c r="I383" i="1"/>
  <c r="F384" i="1"/>
  <c r="G384" i="1"/>
  <c r="I384" i="1"/>
  <c r="F385" i="1"/>
  <c r="G385" i="1"/>
  <c r="I385" i="1"/>
  <c r="F386" i="1"/>
  <c r="G386" i="1"/>
  <c r="I386" i="1"/>
  <c r="F387" i="1"/>
  <c r="G387" i="1"/>
  <c r="I387" i="1"/>
  <c r="F388" i="1"/>
  <c r="G388" i="1"/>
  <c r="I388" i="1"/>
  <c r="F389" i="1"/>
  <c r="G389" i="1"/>
  <c r="I389" i="1"/>
  <c r="F390" i="1"/>
  <c r="G390" i="1"/>
  <c r="I390" i="1"/>
  <c r="F391" i="1"/>
  <c r="G391" i="1"/>
  <c r="I391" i="1"/>
  <c r="F392" i="1"/>
  <c r="G392" i="1"/>
  <c r="I392" i="1"/>
  <c r="F393" i="1"/>
  <c r="G393" i="1"/>
  <c r="I393" i="1"/>
  <c r="F394" i="1"/>
  <c r="G394" i="1"/>
  <c r="I394" i="1"/>
  <c r="F395" i="1"/>
  <c r="G395" i="1"/>
  <c r="I395" i="1"/>
  <c r="F396" i="1"/>
  <c r="G396" i="1"/>
  <c r="I396" i="1"/>
  <c r="F397" i="1"/>
  <c r="G397" i="1"/>
  <c r="I397" i="1"/>
  <c r="F398" i="1"/>
  <c r="G398" i="1"/>
  <c r="I398" i="1"/>
  <c r="F399" i="1"/>
  <c r="G399" i="1"/>
  <c r="I399" i="1"/>
  <c r="F400" i="1"/>
  <c r="G400" i="1"/>
  <c r="I400" i="1"/>
  <c r="F401" i="1"/>
  <c r="G401" i="1"/>
  <c r="I401" i="1"/>
  <c r="G402" i="1"/>
  <c r="I402" i="1"/>
  <c r="F403" i="1"/>
  <c r="G403" i="1"/>
  <c r="I403" i="1"/>
  <c r="F404" i="1"/>
  <c r="G404" i="1"/>
  <c r="I404" i="1"/>
  <c r="F405" i="1"/>
  <c r="G405" i="1"/>
  <c r="I405" i="1"/>
  <c r="F406" i="1"/>
  <c r="G406" i="1"/>
  <c r="I406" i="1"/>
  <c r="F407" i="1"/>
  <c r="G407" i="1"/>
  <c r="I407" i="1"/>
  <c r="F408" i="1"/>
  <c r="G408" i="1"/>
  <c r="I408" i="1"/>
  <c r="F409" i="1"/>
  <c r="G409" i="1"/>
  <c r="I409" i="1"/>
  <c r="F410" i="1"/>
  <c r="G410" i="1"/>
  <c r="I410" i="1"/>
  <c r="F411" i="1"/>
  <c r="G411" i="1"/>
  <c r="I411" i="1"/>
  <c r="F412" i="1"/>
  <c r="G412" i="1"/>
  <c r="I412" i="1"/>
  <c r="F413" i="1"/>
  <c r="G413" i="1"/>
  <c r="I413" i="1"/>
  <c r="F414" i="1"/>
  <c r="G414" i="1"/>
  <c r="I414" i="1"/>
  <c r="F415" i="1"/>
  <c r="G415" i="1"/>
  <c r="I415" i="1"/>
  <c r="F416" i="1"/>
  <c r="G416" i="1"/>
  <c r="I416" i="1"/>
  <c r="F417" i="1"/>
  <c r="G417" i="1"/>
  <c r="I417" i="1"/>
  <c r="F418" i="1"/>
  <c r="G418" i="1"/>
  <c r="I418" i="1"/>
  <c r="F419" i="1"/>
  <c r="G419" i="1"/>
  <c r="I419" i="1"/>
  <c r="F420" i="1"/>
  <c r="G420" i="1"/>
  <c r="I420" i="1"/>
  <c r="F421" i="1"/>
  <c r="G421" i="1"/>
  <c r="I421" i="1"/>
  <c r="F422" i="1"/>
  <c r="G422" i="1"/>
  <c r="I422" i="1"/>
  <c r="F423" i="1"/>
  <c r="G423" i="1"/>
  <c r="I423" i="1"/>
  <c r="F424" i="1"/>
  <c r="G424" i="1"/>
  <c r="I424" i="1"/>
  <c r="F425" i="1"/>
  <c r="G425" i="1"/>
  <c r="I425" i="1"/>
  <c r="F426" i="1"/>
  <c r="G426" i="1"/>
  <c r="I426" i="1"/>
  <c r="F427" i="1"/>
  <c r="G427" i="1"/>
  <c r="I427" i="1"/>
  <c r="F428" i="1"/>
  <c r="G428" i="1"/>
  <c r="I428" i="1"/>
  <c r="F429" i="1"/>
  <c r="G429" i="1"/>
  <c r="I429" i="1"/>
  <c r="F430" i="1"/>
  <c r="G430" i="1"/>
  <c r="I430" i="1"/>
  <c r="F431" i="1"/>
  <c r="G431" i="1"/>
  <c r="I431" i="1"/>
  <c r="F432" i="1"/>
  <c r="G432" i="1"/>
  <c r="I432" i="1"/>
  <c r="F433" i="1"/>
  <c r="G433" i="1"/>
  <c r="I433" i="1"/>
  <c r="F434" i="1"/>
  <c r="G434" i="1"/>
  <c r="I434" i="1"/>
  <c r="F435" i="1"/>
  <c r="G435" i="1"/>
  <c r="I435" i="1"/>
  <c r="F436" i="1"/>
  <c r="G436" i="1"/>
  <c r="I436" i="1"/>
  <c r="F437" i="1"/>
  <c r="G437" i="1"/>
  <c r="I437" i="1"/>
  <c r="F438" i="1"/>
  <c r="G438" i="1"/>
  <c r="I438" i="1"/>
  <c r="F439" i="1"/>
  <c r="G439" i="1"/>
  <c r="I439" i="1"/>
  <c r="F440" i="1"/>
  <c r="G440" i="1"/>
  <c r="I440" i="1"/>
  <c r="F441" i="1"/>
  <c r="G441" i="1"/>
  <c r="I441" i="1"/>
  <c r="F442" i="1"/>
  <c r="G442" i="1"/>
  <c r="I442" i="1"/>
  <c r="F443" i="1"/>
  <c r="G443" i="1"/>
  <c r="I443" i="1"/>
  <c r="F444" i="1"/>
  <c r="G444" i="1"/>
  <c r="I444" i="1"/>
  <c r="F445" i="1"/>
  <c r="G445" i="1"/>
  <c r="I445" i="1"/>
  <c r="F446" i="1"/>
  <c r="G446" i="1"/>
  <c r="I446" i="1"/>
  <c r="F447" i="1"/>
  <c r="G447" i="1"/>
  <c r="F448" i="1"/>
  <c r="G448" i="1"/>
  <c r="I448" i="1"/>
  <c r="F449" i="1"/>
  <c r="G449" i="1"/>
  <c r="I449" i="1"/>
  <c r="F450" i="1"/>
  <c r="G450" i="1"/>
  <c r="I450" i="1"/>
  <c r="F451" i="1"/>
  <c r="G451" i="1"/>
  <c r="I451" i="1"/>
  <c r="F452" i="1"/>
  <c r="G452" i="1"/>
  <c r="I452" i="1"/>
  <c r="F453" i="1"/>
  <c r="G453" i="1"/>
  <c r="I453" i="1"/>
  <c r="F454" i="1"/>
  <c r="G454" i="1"/>
  <c r="I454" i="1"/>
  <c r="F455" i="1"/>
  <c r="G455" i="1"/>
  <c r="I455" i="1"/>
  <c r="F456" i="1"/>
  <c r="G456" i="1"/>
  <c r="I456" i="1"/>
  <c r="F457" i="1"/>
  <c r="G457" i="1"/>
  <c r="I457" i="1"/>
  <c r="F458" i="1"/>
  <c r="G458" i="1"/>
  <c r="I458" i="1"/>
  <c r="F459" i="1"/>
  <c r="G459" i="1"/>
  <c r="I459" i="1"/>
  <c r="F460" i="1"/>
  <c r="G460" i="1"/>
  <c r="I460" i="1"/>
  <c r="F461" i="1"/>
  <c r="G461" i="1"/>
  <c r="I461" i="1"/>
  <c r="F462" i="1"/>
  <c r="G462" i="1"/>
  <c r="I462" i="1"/>
  <c r="F463" i="1"/>
  <c r="G463" i="1"/>
  <c r="H20" i="31"/>
  <c r="H43" i="37" s="1"/>
  <c r="I463" i="1"/>
  <c r="F464" i="1"/>
  <c r="G464" i="1"/>
  <c r="H21" i="31"/>
  <c r="H44" i="37" s="1"/>
  <c r="I464" i="1"/>
  <c r="F465" i="1"/>
  <c r="G465" i="1"/>
  <c r="I465" i="1"/>
  <c r="F466" i="1"/>
  <c r="G466" i="1"/>
  <c r="I466" i="1"/>
  <c r="F467" i="1"/>
  <c r="G467" i="1"/>
  <c r="H22" i="31"/>
  <c r="H45" i="37" s="1"/>
  <c r="I467" i="1"/>
  <c r="F468" i="1"/>
  <c r="G468" i="1"/>
  <c r="H23" i="31"/>
  <c r="H46" i="37" s="1"/>
  <c r="I468" i="1"/>
  <c r="F469" i="1"/>
  <c r="G469" i="1"/>
  <c r="I469" i="1"/>
  <c r="F470" i="1"/>
  <c r="G470" i="1"/>
  <c r="I470" i="1"/>
  <c r="F471" i="1"/>
  <c r="G471" i="1"/>
  <c r="I471" i="1"/>
  <c r="F472" i="1"/>
  <c r="G472" i="1"/>
  <c r="I472" i="1"/>
  <c r="F473" i="1"/>
  <c r="G473" i="1"/>
  <c r="I473" i="1"/>
  <c r="F474" i="1"/>
  <c r="G474" i="1"/>
  <c r="I474" i="1"/>
  <c r="F475" i="1"/>
  <c r="G475" i="1"/>
  <c r="I475" i="1"/>
  <c r="F476" i="1"/>
  <c r="G476" i="1"/>
  <c r="I476" i="1"/>
  <c r="F477" i="1"/>
  <c r="G477" i="1"/>
  <c r="I477" i="1"/>
  <c r="F478" i="1"/>
  <c r="G478" i="1"/>
  <c r="I478" i="1"/>
  <c r="F479" i="1"/>
  <c r="G479" i="1"/>
  <c r="I479" i="1"/>
  <c r="F480" i="1"/>
  <c r="G480" i="1"/>
  <c r="I480" i="1"/>
  <c r="F481" i="1"/>
  <c r="G481" i="1"/>
  <c r="I481" i="1"/>
  <c r="F482" i="1"/>
  <c r="G482" i="1"/>
  <c r="I482" i="1"/>
  <c r="F483" i="1"/>
  <c r="G483" i="1"/>
  <c r="I483" i="1"/>
  <c r="F484" i="1"/>
  <c r="G484" i="1"/>
  <c r="I484" i="1"/>
  <c r="F485" i="1"/>
  <c r="G485" i="1"/>
  <c r="I485" i="1"/>
  <c r="F486" i="1"/>
  <c r="G486" i="1"/>
  <c r="I486" i="1"/>
  <c r="F487" i="1"/>
  <c r="G487" i="1"/>
  <c r="I487" i="1"/>
  <c r="F488" i="1"/>
  <c r="G488" i="1"/>
  <c r="I488" i="1"/>
  <c r="F489" i="1"/>
  <c r="G489" i="1"/>
  <c r="I489" i="1"/>
  <c r="F490" i="1"/>
  <c r="G490" i="1"/>
  <c r="I490" i="1"/>
  <c r="F491" i="1"/>
  <c r="G491" i="1"/>
  <c r="I491" i="1"/>
  <c r="F492" i="1"/>
  <c r="G492" i="1"/>
  <c r="I492" i="1"/>
  <c r="F493" i="1"/>
  <c r="G493" i="1"/>
  <c r="I493" i="1"/>
  <c r="F494" i="1"/>
  <c r="G494" i="1"/>
  <c r="I494" i="1"/>
  <c r="F495" i="1"/>
  <c r="G495" i="1"/>
  <c r="I495" i="1"/>
  <c r="F496" i="1"/>
  <c r="G496" i="1"/>
  <c r="I496" i="1"/>
  <c r="F497" i="1"/>
  <c r="G497" i="1"/>
  <c r="I497" i="1"/>
  <c r="F498" i="1"/>
  <c r="G498" i="1"/>
  <c r="I498" i="1"/>
  <c r="F499" i="1"/>
  <c r="G499" i="1"/>
  <c r="I499" i="1"/>
  <c r="F500" i="1"/>
  <c r="G500" i="1"/>
  <c r="I500" i="1"/>
  <c r="F501" i="1"/>
  <c r="G501" i="1"/>
  <c r="I501" i="1"/>
  <c r="F502" i="1"/>
  <c r="G502" i="1"/>
  <c r="I502" i="1"/>
  <c r="F503" i="1"/>
  <c r="G503" i="1"/>
  <c r="I503" i="1"/>
  <c r="F504" i="1"/>
  <c r="G504" i="1"/>
  <c r="I504" i="1"/>
  <c r="F505" i="1"/>
  <c r="G505" i="1"/>
  <c r="I505" i="1"/>
  <c r="F506" i="1"/>
  <c r="G506" i="1"/>
  <c r="I506" i="1"/>
  <c r="F507" i="1"/>
  <c r="G507" i="1"/>
  <c r="I507" i="1"/>
  <c r="F508" i="1"/>
  <c r="G508" i="1"/>
  <c r="I508" i="1"/>
  <c r="F509" i="1"/>
  <c r="G509" i="1"/>
  <c r="I509" i="1"/>
  <c r="F510" i="1"/>
  <c r="G510" i="1"/>
  <c r="I510" i="1"/>
  <c r="F511" i="1"/>
  <c r="G511" i="1"/>
  <c r="I511" i="1"/>
  <c r="F512" i="1"/>
  <c r="G512" i="1"/>
  <c r="I512" i="1"/>
  <c r="F513" i="1"/>
  <c r="G513" i="1"/>
  <c r="I513" i="1"/>
  <c r="F514" i="1"/>
  <c r="G514" i="1"/>
  <c r="I514" i="1"/>
  <c r="F515" i="1"/>
  <c r="G515" i="1"/>
  <c r="I515" i="1"/>
  <c r="F516" i="1"/>
  <c r="G516" i="1"/>
  <c r="I516" i="1"/>
  <c r="F517" i="1"/>
  <c r="G517" i="1"/>
  <c r="I517" i="1"/>
  <c r="F518" i="1"/>
  <c r="G518" i="1"/>
  <c r="I518" i="1"/>
  <c r="F519" i="1"/>
  <c r="G519" i="1"/>
  <c r="I519" i="1"/>
  <c r="F520" i="1"/>
  <c r="G520" i="1"/>
  <c r="I520" i="1"/>
  <c r="F521" i="1"/>
  <c r="G521" i="1"/>
  <c r="I521" i="1"/>
  <c r="F522" i="1"/>
  <c r="G522" i="1"/>
  <c r="I522" i="1"/>
  <c r="F523" i="1"/>
  <c r="G523" i="1"/>
  <c r="I523" i="1"/>
  <c r="F524" i="1"/>
  <c r="G524" i="1"/>
  <c r="I524" i="1"/>
  <c r="F525" i="1"/>
  <c r="G525" i="1"/>
  <c r="I525" i="1"/>
  <c r="F526" i="1"/>
  <c r="G526" i="1"/>
  <c r="I526" i="1"/>
  <c r="F527" i="1"/>
  <c r="G527" i="1"/>
  <c r="I527" i="1"/>
  <c r="F528" i="1"/>
  <c r="G528" i="1"/>
  <c r="I528" i="1"/>
  <c r="F529" i="1"/>
  <c r="G529" i="1"/>
  <c r="I529" i="1"/>
  <c r="F530" i="1"/>
  <c r="D70" i="11" s="1"/>
  <c r="G530" i="1"/>
  <c r="E70" i="11" s="1"/>
  <c r="I530" i="1"/>
  <c r="G70" i="11" s="1"/>
  <c r="F531" i="1"/>
  <c r="G531" i="1"/>
  <c r="I531" i="1"/>
  <c r="F532" i="1"/>
  <c r="G532" i="1"/>
  <c r="I532" i="1"/>
  <c r="F533" i="1"/>
  <c r="G533" i="1"/>
  <c r="I533" i="1"/>
  <c r="F534" i="1"/>
  <c r="G534" i="1"/>
  <c r="I534" i="1"/>
  <c r="F535" i="1"/>
  <c r="G535" i="1"/>
  <c r="H24" i="31"/>
  <c r="H47" i="37" s="1"/>
  <c r="I535" i="1"/>
  <c r="F536" i="1"/>
  <c r="G536" i="1"/>
  <c r="I536" i="1"/>
  <c r="F537" i="1"/>
  <c r="G537" i="1"/>
  <c r="I537" i="1"/>
  <c r="F538" i="1"/>
  <c r="G538" i="1"/>
  <c r="I538" i="1"/>
  <c r="F539" i="1"/>
  <c r="G539" i="1"/>
  <c r="I539" i="1"/>
  <c r="F540" i="1"/>
  <c r="G540" i="1"/>
  <c r="I540" i="1"/>
  <c r="F541" i="1"/>
  <c r="G541" i="1"/>
  <c r="I541" i="1"/>
  <c r="F542" i="1"/>
  <c r="G542" i="1"/>
  <c r="I542" i="1"/>
  <c r="G543" i="1"/>
  <c r="I543" i="1"/>
  <c r="E17" i="32" l="1"/>
  <c r="E16" i="32"/>
  <c r="H42" i="37"/>
  <c r="E20" i="32"/>
  <c r="G19" i="33"/>
  <c r="P41" i="37"/>
  <c r="T41" i="37" s="1"/>
  <c r="G18" i="37" s="1"/>
  <c r="V41" i="37"/>
  <c r="E24" i="32"/>
  <c r="G18" i="33"/>
  <c r="V45" i="37"/>
  <c r="P45" i="37"/>
  <c r="T45" i="37" s="1"/>
  <c r="G22" i="37" s="1"/>
  <c r="E18" i="32"/>
  <c r="G20" i="33"/>
  <c r="E25" i="32"/>
  <c r="E19" i="32"/>
  <c r="G21" i="33"/>
  <c r="P40" i="37"/>
  <c r="T40" i="37" s="1"/>
  <c r="G17" i="37" s="1"/>
  <c r="V40" i="37"/>
  <c r="V39" i="37"/>
  <c r="P39" i="37"/>
  <c r="T39" i="37" s="1"/>
  <c r="G16" i="37" s="1"/>
  <c r="P38" i="37"/>
  <c r="T38" i="37" s="1"/>
  <c r="G15" i="37" s="1"/>
  <c r="V38" i="37"/>
  <c r="G22" i="33"/>
  <c r="V43" i="37"/>
  <c r="P43" i="37"/>
  <c r="T43" i="37" s="1"/>
  <c r="G20" i="37" s="1"/>
  <c r="P46" i="37"/>
  <c r="T46" i="37" s="1"/>
  <c r="G23" i="37" s="1"/>
  <c r="V46" i="37"/>
  <c r="V44" i="37"/>
  <c r="P44" i="37"/>
  <c r="T44" i="37" s="1"/>
  <c r="G21" i="37" s="1"/>
  <c r="E21" i="32"/>
  <c r="G15" i="33"/>
  <c r="G23" i="33"/>
  <c r="V47" i="37"/>
  <c r="P47" i="37"/>
  <c r="T47" i="37" s="1"/>
  <c r="G24" i="37" s="1"/>
  <c r="E22" i="32"/>
  <c r="G16" i="33"/>
  <c r="G24" i="33"/>
  <c r="E23" i="32"/>
  <c r="G17" i="33"/>
  <c r="F189" i="1"/>
  <c r="F188" i="1"/>
  <c r="F187" i="1"/>
  <c r="F186" i="1"/>
  <c r="F185" i="1"/>
  <c r="F184" i="1"/>
  <c r="F183" i="1"/>
  <c r="F182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X41" i="37" l="1"/>
  <c r="H18" i="37" s="1"/>
  <c r="W41" i="37"/>
  <c r="X38" i="37"/>
  <c r="H15" i="37" s="1"/>
  <c r="W38" i="37"/>
  <c r="X43" i="37"/>
  <c r="H20" i="37" s="1"/>
  <c r="W43" i="37"/>
  <c r="X44" i="37"/>
  <c r="H21" i="37" s="1"/>
  <c r="W44" i="37"/>
  <c r="X46" i="37"/>
  <c r="H23" i="37" s="1"/>
  <c r="W46" i="37"/>
  <c r="X39" i="37"/>
  <c r="H16" i="37" s="1"/>
  <c r="W39" i="37"/>
  <c r="X40" i="37"/>
  <c r="H17" i="37" s="1"/>
  <c r="W40" i="37"/>
  <c r="X45" i="37"/>
  <c r="H22" i="37" s="1"/>
  <c r="W45" i="37"/>
  <c r="X47" i="37"/>
  <c r="H24" i="37" s="1"/>
  <c r="W47" i="37"/>
  <c r="P42" i="37"/>
  <c r="T42" i="37" s="1"/>
  <c r="G19" i="37" s="1"/>
  <c r="V42" i="37"/>
  <c r="F24" i="33"/>
  <c r="F24" i="35" s="1"/>
  <c r="E24" i="33"/>
  <c r="E24" i="35" s="1"/>
  <c r="D24" i="33"/>
  <c r="D24" i="35" s="1"/>
  <c r="F23" i="33"/>
  <c r="F23" i="35" s="1"/>
  <c r="E23" i="33"/>
  <c r="E23" i="35" s="1"/>
  <c r="D23" i="33"/>
  <c r="D23" i="35" s="1"/>
  <c r="F22" i="33"/>
  <c r="F22" i="35" s="1"/>
  <c r="E22" i="33"/>
  <c r="E22" i="35" s="1"/>
  <c r="D22" i="33"/>
  <c r="D22" i="35" s="1"/>
  <c r="F21" i="33"/>
  <c r="F21" i="35" s="1"/>
  <c r="E21" i="33"/>
  <c r="E21" i="35" s="1"/>
  <c r="D21" i="33"/>
  <c r="D21" i="35" s="1"/>
  <c r="F20" i="33"/>
  <c r="F20" i="35" s="1"/>
  <c r="E20" i="33"/>
  <c r="E20" i="35" s="1"/>
  <c r="D20" i="33"/>
  <c r="D20" i="35" s="1"/>
  <c r="G19" i="35"/>
  <c r="F19" i="33"/>
  <c r="F19" i="35" s="1"/>
  <c r="E19" i="33"/>
  <c r="E19" i="35" s="1"/>
  <c r="D19" i="33"/>
  <c r="H19" i="33" s="1"/>
  <c r="G18" i="35"/>
  <c r="H18" i="35" s="1"/>
  <c r="F18" i="33"/>
  <c r="F18" i="35" s="1"/>
  <c r="E18" i="33"/>
  <c r="E18" i="35" s="1"/>
  <c r="D18" i="33"/>
  <c r="D18" i="35" s="1"/>
  <c r="F17" i="33"/>
  <c r="F17" i="35" s="1"/>
  <c r="E17" i="33"/>
  <c r="E17" i="35" s="1"/>
  <c r="D17" i="33"/>
  <c r="D17" i="35" s="1"/>
  <c r="F16" i="33"/>
  <c r="F16" i="35" s="1"/>
  <c r="E16" i="33"/>
  <c r="E16" i="35" s="1"/>
  <c r="D16" i="33"/>
  <c r="D16" i="35" s="1"/>
  <c r="F15" i="33"/>
  <c r="F15" i="35" s="1"/>
  <c r="E15" i="33"/>
  <c r="E15" i="35" s="1"/>
  <c r="D15" i="33"/>
  <c r="D15" i="35" s="1"/>
  <c r="F14" i="33"/>
  <c r="F14" i="35" s="1"/>
  <c r="E14" i="33"/>
  <c r="E14" i="35" s="1"/>
  <c r="D14" i="33"/>
  <c r="D14" i="35" s="1"/>
  <c r="F13" i="33"/>
  <c r="F13" i="35" s="1"/>
  <c r="E13" i="33"/>
  <c r="E13" i="35" s="1"/>
  <c r="D13" i="33"/>
  <c r="D13" i="35" s="1"/>
  <c r="F12" i="33"/>
  <c r="F12" i="35" s="1"/>
  <c r="E12" i="33"/>
  <c r="E12" i="35" s="1"/>
  <c r="D12" i="33"/>
  <c r="D12" i="35" s="1"/>
  <c r="F11" i="33"/>
  <c r="F11" i="35" s="1"/>
  <c r="E11" i="33"/>
  <c r="E11" i="35" s="1"/>
  <c r="D11" i="33"/>
  <c r="D11" i="35" s="1"/>
  <c r="F10" i="33"/>
  <c r="F10" i="35" s="1"/>
  <c r="E10" i="33"/>
  <c r="E10" i="35" s="1"/>
  <c r="D10" i="33"/>
  <c r="D10" i="35" s="1"/>
  <c r="F9" i="33"/>
  <c r="F9" i="35" s="1"/>
  <c r="E9" i="33"/>
  <c r="E9" i="35" s="1"/>
  <c r="D9" i="33"/>
  <c r="D9" i="35" s="1"/>
  <c r="F8" i="33"/>
  <c r="F8" i="35" s="1"/>
  <c r="E8" i="33"/>
  <c r="E8" i="35" s="1"/>
  <c r="D8" i="33"/>
  <c r="D8" i="35" s="1"/>
  <c r="F7" i="33"/>
  <c r="F7" i="35" s="1"/>
  <c r="E7" i="33"/>
  <c r="E7" i="35" s="1"/>
  <c r="D7" i="33"/>
  <c r="D7" i="35" s="1"/>
  <c r="F6" i="33"/>
  <c r="F6" i="35" s="1"/>
  <c r="E6" i="33"/>
  <c r="E6" i="35" s="1"/>
  <c r="D6" i="33"/>
  <c r="D6" i="35" s="1"/>
  <c r="D25" i="32"/>
  <c r="F25" i="32" s="1"/>
  <c r="D24" i="32"/>
  <c r="F24" i="32" s="1"/>
  <c r="D23" i="32"/>
  <c r="F23" i="32" s="1"/>
  <c r="D22" i="32"/>
  <c r="F22" i="32" s="1"/>
  <c r="D21" i="32"/>
  <c r="F21" i="32" s="1"/>
  <c r="D20" i="32"/>
  <c r="F20" i="32" s="1"/>
  <c r="G20" i="32" s="1"/>
  <c r="D19" i="32"/>
  <c r="F19" i="32" s="1"/>
  <c r="D18" i="32"/>
  <c r="F18" i="32" s="1"/>
  <c r="D17" i="32"/>
  <c r="F17" i="32" s="1"/>
  <c r="D16" i="32"/>
  <c r="F16" i="32" s="1"/>
  <c r="D15" i="32"/>
  <c r="D14" i="32"/>
  <c r="D13" i="32"/>
  <c r="D12" i="32"/>
  <c r="D11" i="32"/>
  <c r="D10" i="32"/>
  <c r="D9" i="32"/>
  <c r="D8" i="32"/>
  <c r="X42" i="37" l="1"/>
  <c r="H19" i="37" s="1"/>
  <c r="W42" i="37"/>
  <c r="E25" i="35"/>
  <c r="H17" i="33"/>
  <c r="G17" i="35"/>
  <c r="H17" i="35" s="1"/>
  <c r="F25" i="35"/>
  <c r="G19" i="32"/>
  <c r="G18" i="32"/>
  <c r="H18" i="33"/>
  <c r="D19" i="35"/>
  <c r="H19" i="35" s="1"/>
  <c r="D25" i="35" l="1"/>
  <c r="G186" i="10" l="1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I172" i="1"/>
  <c r="G81" i="6" s="1"/>
  <c r="I171" i="1"/>
  <c r="G80" i="6" s="1"/>
  <c r="I170" i="1"/>
  <c r="G79" i="6" s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3" i="26" s="1"/>
  <c r="I144" i="1"/>
  <c r="I143" i="1"/>
  <c r="I142" i="1"/>
  <c r="I141" i="1"/>
  <c r="I9" i="26" s="1"/>
  <c r="I140" i="1"/>
  <c r="I139" i="1"/>
  <c r="I138" i="1"/>
  <c r="I137" i="1"/>
  <c r="I136" i="1"/>
  <c r="I135" i="1"/>
  <c r="I134" i="1"/>
  <c r="I133" i="1"/>
  <c r="I12" i="26" s="1"/>
  <c r="I132" i="1"/>
  <c r="I131" i="1"/>
  <c r="I130" i="1"/>
  <c r="I129" i="1"/>
  <c r="I8" i="26" s="1"/>
  <c r="I128" i="1"/>
  <c r="I127" i="1"/>
  <c r="I126" i="1"/>
  <c r="I125" i="1"/>
  <c r="I124" i="1"/>
  <c r="I123" i="1"/>
  <c r="I122" i="1"/>
  <c r="I121" i="1"/>
  <c r="I11" i="26" s="1"/>
  <c r="I120" i="1"/>
  <c r="I119" i="1"/>
  <c r="I118" i="1"/>
  <c r="I117" i="1"/>
  <c r="I7" i="26" s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G116" i="6" s="1"/>
  <c r="I103" i="1"/>
  <c r="I102" i="1"/>
  <c r="G115" i="6" s="1"/>
  <c r="I101" i="1"/>
  <c r="G114" i="6" s="1"/>
  <c r="I100" i="1"/>
  <c r="G113" i="6" s="1"/>
  <c r="I99" i="1"/>
  <c r="I98" i="1"/>
  <c r="G112" i="6" s="1"/>
  <c r="I97" i="1"/>
  <c r="G111" i="6" s="1"/>
  <c r="I96" i="1"/>
  <c r="G110" i="6" s="1"/>
  <c r="I95" i="1"/>
  <c r="I94" i="1"/>
  <c r="G109" i="6" s="1"/>
  <c r="I93" i="1"/>
  <c r="G108" i="6" s="1"/>
  <c r="I92" i="1"/>
  <c r="G107" i="6" s="1"/>
  <c r="I91" i="1"/>
  <c r="I90" i="1"/>
  <c r="G106" i="6" s="1"/>
  <c r="I89" i="1"/>
  <c r="G105" i="6" s="1"/>
  <c r="I88" i="1"/>
  <c r="G104" i="6" s="1"/>
  <c r="I87" i="1"/>
  <c r="I86" i="1"/>
  <c r="G103" i="6" s="1"/>
  <c r="I85" i="1"/>
  <c r="G102" i="6" s="1"/>
  <c r="I84" i="1"/>
  <c r="G101" i="6" s="1"/>
  <c r="I83" i="1"/>
  <c r="I82" i="1"/>
  <c r="G100" i="6" s="1"/>
  <c r="I81" i="1"/>
  <c r="G99" i="6" s="1"/>
  <c r="I80" i="1"/>
  <c r="G98" i="6" s="1"/>
  <c r="I79" i="1"/>
  <c r="G97" i="6" s="1"/>
  <c r="I78" i="1"/>
  <c r="G96" i="6" s="1"/>
  <c r="I77" i="1"/>
  <c r="G95" i="6" s="1"/>
  <c r="I76" i="1"/>
  <c r="G94" i="6" s="1"/>
  <c r="I75" i="1"/>
  <c r="G93" i="6" s="1"/>
  <c r="I74" i="1"/>
  <c r="G92" i="6" s="1"/>
  <c r="I73" i="1"/>
  <c r="G91" i="6" s="1"/>
  <c r="I72" i="1"/>
  <c r="G90" i="6" s="1"/>
  <c r="I71" i="1"/>
  <c r="G89" i="6" s="1"/>
  <c r="I70" i="1"/>
  <c r="G88" i="6" s="1"/>
  <c r="I69" i="1"/>
  <c r="G87" i="6" s="1"/>
  <c r="I68" i="1"/>
  <c r="G78" i="6" s="1"/>
  <c r="I67" i="1"/>
  <c r="G77" i="6" s="1"/>
  <c r="I66" i="1"/>
  <c r="G76" i="6" s="1"/>
  <c r="I65" i="1"/>
  <c r="G75" i="6" s="1"/>
  <c r="I64" i="1"/>
  <c r="G74" i="6" s="1"/>
  <c r="I63" i="1"/>
  <c r="G73" i="6" s="1"/>
  <c r="I62" i="1"/>
  <c r="G72" i="6" s="1"/>
  <c r="I61" i="1"/>
  <c r="G71" i="6" s="1"/>
  <c r="I60" i="1"/>
  <c r="G70" i="6" s="1"/>
  <c r="I59" i="1"/>
  <c r="G69" i="6" s="1"/>
  <c r="I58" i="1"/>
  <c r="G68" i="6" s="1"/>
  <c r="I57" i="1"/>
  <c r="G67" i="6" s="1"/>
  <c r="I56" i="1"/>
  <c r="G66" i="6" s="1"/>
  <c r="I55" i="1"/>
  <c r="G65" i="6" s="1"/>
  <c r="I54" i="1"/>
  <c r="G64" i="6" s="1"/>
  <c r="I53" i="1"/>
  <c r="G63" i="6" s="1"/>
  <c r="I52" i="1"/>
  <c r="G62" i="6" s="1"/>
  <c r="I51" i="1"/>
  <c r="I50" i="1"/>
  <c r="G61" i="6" s="1"/>
  <c r="I49" i="1"/>
  <c r="G60" i="6" s="1"/>
  <c r="I48" i="1"/>
  <c r="G59" i="6" s="1"/>
  <c r="I47" i="1"/>
  <c r="I46" i="1"/>
  <c r="G58" i="6" s="1"/>
  <c r="I45" i="1"/>
  <c r="G57" i="6" s="1"/>
  <c r="I44" i="1"/>
  <c r="G56" i="6" s="1"/>
  <c r="I43" i="1"/>
  <c r="I42" i="1"/>
  <c r="G55" i="6" s="1"/>
  <c r="I41" i="1"/>
  <c r="G54" i="6" s="1"/>
  <c r="I40" i="1"/>
  <c r="G53" i="6" s="1"/>
  <c r="I39" i="1"/>
  <c r="G52" i="6" s="1"/>
  <c r="I38" i="1"/>
  <c r="G51" i="6" s="1"/>
  <c r="I37" i="1"/>
  <c r="G50" i="6" s="1"/>
  <c r="I36" i="1"/>
  <c r="G49" i="6" s="1"/>
  <c r="I35" i="1"/>
  <c r="I34" i="1"/>
  <c r="G48" i="6" s="1"/>
  <c r="I33" i="1"/>
  <c r="G47" i="6" s="1"/>
  <c r="I32" i="1"/>
  <c r="G46" i="6" s="1"/>
  <c r="I31" i="1"/>
  <c r="I30" i="1"/>
  <c r="G45" i="6" s="1"/>
  <c r="I29" i="1"/>
  <c r="G44" i="6" s="1"/>
  <c r="I28" i="1"/>
  <c r="G43" i="6" s="1"/>
  <c r="I27" i="1"/>
  <c r="I26" i="1"/>
  <c r="G42" i="6" s="1"/>
  <c r="I25" i="1"/>
  <c r="G41" i="6" s="1"/>
  <c r="I24" i="1"/>
  <c r="G40" i="6" s="1"/>
  <c r="I23" i="1"/>
  <c r="I22" i="1"/>
  <c r="G39" i="6" s="1"/>
  <c r="I21" i="1"/>
  <c r="G38" i="6" s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181" i="1"/>
  <c r="I180" i="1"/>
  <c r="I179" i="1"/>
  <c r="I178" i="1"/>
  <c r="I177" i="1"/>
  <c r="G86" i="6" s="1"/>
  <c r="I176" i="1"/>
  <c r="G85" i="6" s="1"/>
  <c r="I175" i="1"/>
  <c r="G84" i="6" s="1"/>
  <c r="I174" i="1"/>
  <c r="G83" i="6" s="1"/>
  <c r="I173" i="1"/>
  <c r="G82" i="6" s="1"/>
  <c r="I10" i="26" l="1"/>
  <c r="I6" i="26"/>
  <c r="G97" i="10" l="1"/>
  <c r="F97" i="10"/>
  <c r="E97" i="10"/>
  <c r="D97" i="10"/>
  <c r="G96" i="10"/>
  <c r="F96" i="10"/>
  <c r="E96" i="10"/>
  <c r="D96" i="10"/>
  <c r="G95" i="10"/>
  <c r="F95" i="10"/>
  <c r="E95" i="10"/>
  <c r="D95" i="10"/>
  <c r="G94" i="10"/>
  <c r="F94" i="10"/>
  <c r="E94" i="10"/>
  <c r="D94" i="10"/>
  <c r="G93" i="10"/>
  <c r="F93" i="10"/>
  <c r="E93" i="10"/>
  <c r="D93" i="10"/>
  <c r="G92" i="10"/>
  <c r="F92" i="10"/>
  <c r="E92" i="10"/>
  <c r="D92" i="10"/>
  <c r="G91" i="10"/>
  <c r="F91" i="10"/>
  <c r="E91" i="10"/>
  <c r="D91" i="10"/>
  <c r="G90" i="10"/>
  <c r="F90" i="10"/>
  <c r="E90" i="10"/>
  <c r="D90" i="10"/>
  <c r="G89" i="10"/>
  <c r="F89" i="10"/>
  <c r="E89" i="10"/>
  <c r="D89" i="10"/>
  <c r="F186" i="10"/>
  <c r="E186" i="10"/>
  <c r="D186" i="10"/>
  <c r="F185" i="10"/>
  <c r="E185" i="10"/>
  <c r="D185" i="10"/>
  <c r="F184" i="10"/>
  <c r="E184" i="10"/>
  <c r="D184" i="10"/>
  <c r="F183" i="10"/>
  <c r="E183" i="10"/>
  <c r="D183" i="10"/>
  <c r="F182" i="10"/>
  <c r="E182" i="10"/>
  <c r="D182" i="10"/>
  <c r="F181" i="10"/>
  <c r="E181" i="10"/>
  <c r="D181" i="10"/>
  <c r="F180" i="10"/>
  <c r="E180" i="10"/>
  <c r="D180" i="10"/>
  <c r="F179" i="10"/>
  <c r="E179" i="10"/>
  <c r="D179" i="10"/>
  <c r="F178" i="10"/>
  <c r="E178" i="10"/>
  <c r="D178" i="10"/>
  <c r="F177" i="10"/>
  <c r="E177" i="10"/>
  <c r="D177" i="10"/>
  <c r="F176" i="10"/>
  <c r="E176" i="10"/>
  <c r="D176" i="10"/>
  <c r="F175" i="10"/>
  <c r="E175" i="10"/>
  <c r="D175" i="10"/>
  <c r="F174" i="10"/>
  <c r="E174" i="10"/>
  <c r="D174" i="10"/>
  <c r="F173" i="10"/>
  <c r="E173" i="10"/>
  <c r="D173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G130" i="10"/>
  <c r="F130" i="10"/>
  <c r="E130" i="10"/>
  <c r="D130" i="10"/>
  <c r="G129" i="10"/>
  <c r="F129" i="10"/>
  <c r="E129" i="10"/>
  <c r="D129" i="10"/>
  <c r="G128" i="10"/>
  <c r="F128" i="10"/>
  <c r="E128" i="10"/>
  <c r="D128" i="10"/>
  <c r="G127" i="10"/>
  <c r="F127" i="10"/>
  <c r="E127" i="10"/>
  <c r="D127" i="10"/>
  <c r="G126" i="10"/>
  <c r="F126" i="10"/>
  <c r="E126" i="10"/>
  <c r="D126" i="10"/>
  <c r="G125" i="10"/>
  <c r="F125" i="10"/>
  <c r="E125" i="10"/>
  <c r="D125" i="10"/>
  <c r="F213" i="10"/>
  <c r="E213" i="10"/>
  <c r="D213" i="10"/>
  <c r="F212" i="10"/>
  <c r="E212" i="10"/>
  <c r="D212" i="10"/>
  <c r="F211" i="10"/>
  <c r="E211" i="10"/>
  <c r="D211" i="10"/>
  <c r="F210" i="10"/>
  <c r="E210" i="10"/>
  <c r="D210" i="10"/>
  <c r="F209" i="10"/>
  <c r="E209" i="10"/>
  <c r="D209" i="10"/>
  <c r="F208" i="10"/>
  <c r="E208" i="10"/>
  <c r="D208" i="10"/>
  <c r="F207" i="10"/>
  <c r="E207" i="10"/>
  <c r="D207" i="10"/>
  <c r="F206" i="10"/>
  <c r="E206" i="10"/>
  <c r="D206" i="10"/>
  <c r="F205" i="10"/>
  <c r="E205" i="10"/>
  <c r="D205" i="10"/>
  <c r="F204" i="10"/>
  <c r="E204" i="10"/>
  <c r="D204" i="10"/>
  <c r="F203" i="10"/>
  <c r="E203" i="10"/>
  <c r="D203" i="10"/>
  <c r="F202" i="10"/>
  <c r="E202" i="10"/>
  <c r="D202" i="10"/>
  <c r="F201" i="10"/>
  <c r="E201" i="10"/>
  <c r="D201" i="10"/>
  <c r="F200" i="10"/>
  <c r="E200" i="10"/>
  <c r="D200" i="10"/>
  <c r="F199" i="10"/>
  <c r="E199" i="10"/>
  <c r="D199" i="10"/>
  <c r="F198" i="10"/>
  <c r="E198" i="10"/>
  <c r="D198" i="10"/>
  <c r="F197" i="10"/>
  <c r="E197" i="10"/>
  <c r="D197" i="10"/>
  <c r="F196" i="10"/>
  <c r="E196" i="10"/>
  <c r="D196" i="10"/>
  <c r="F195" i="10"/>
  <c r="E195" i="10"/>
  <c r="D195" i="10"/>
  <c r="F194" i="10"/>
  <c r="E194" i="10"/>
  <c r="D194" i="10"/>
  <c r="F193" i="10"/>
  <c r="E193" i="10"/>
  <c r="D193" i="10"/>
  <c r="F192" i="10"/>
  <c r="E192" i="10"/>
  <c r="D192" i="10"/>
  <c r="F191" i="10"/>
  <c r="E191" i="10"/>
  <c r="D191" i="10"/>
  <c r="F190" i="10"/>
  <c r="E190" i="10"/>
  <c r="D190" i="10"/>
  <c r="F189" i="10"/>
  <c r="E189" i="10"/>
  <c r="D189" i="10"/>
  <c r="F188" i="10"/>
  <c r="E188" i="10"/>
  <c r="D188" i="10"/>
  <c r="F187" i="10"/>
  <c r="E187" i="10"/>
  <c r="D187" i="10"/>
  <c r="G124" i="10"/>
  <c r="F124" i="10"/>
  <c r="E124" i="10"/>
  <c r="D124" i="10"/>
  <c r="G123" i="10"/>
  <c r="F123" i="10"/>
  <c r="E123" i="10"/>
  <c r="D123" i="10"/>
  <c r="G122" i="10"/>
  <c r="F122" i="10"/>
  <c r="E122" i="10"/>
  <c r="D122" i="10"/>
  <c r="G121" i="10"/>
  <c r="F121" i="10"/>
  <c r="E121" i="10"/>
  <c r="D121" i="10"/>
  <c r="G120" i="10"/>
  <c r="F120" i="10"/>
  <c r="E120" i="10"/>
  <c r="D120" i="10"/>
  <c r="G119" i="10"/>
  <c r="F119" i="10"/>
  <c r="E119" i="10"/>
  <c r="D119" i="10"/>
  <c r="G118" i="10"/>
  <c r="F118" i="10"/>
  <c r="E118" i="10"/>
  <c r="D118" i="10"/>
  <c r="G117" i="10"/>
  <c r="F117" i="10"/>
  <c r="E117" i="10"/>
  <c r="D117" i="10"/>
  <c r="G116" i="10"/>
  <c r="F116" i="10"/>
  <c r="E116" i="10"/>
  <c r="D116" i="10"/>
  <c r="G115" i="10"/>
  <c r="F115" i="10"/>
  <c r="E115" i="10"/>
  <c r="D115" i="10"/>
  <c r="G114" i="10"/>
  <c r="F114" i="10"/>
  <c r="E114" i="10"/>
  <c r="D114" i="10"/>
  <c r="G113" i="10"/>
  <c r="F113" i="10"/>
  <c r="E113" i="10"/>
  <c r="D113" i="10"/>
  <c r="G112" i="10"/>
  <c r="F112" i="10"/>
  <c r="E112" i="10"/>
  <c r="D112" i="10"/>
  <c r="G111" i="10"/>
  <c r="F111" i="10"/>
  <c r="E111" i="10"/>
  <c r="D111" i="10"/>
  <c r="G110" i="10"/>
  <c r="F110" i="10"/>
  <c r="E110" i="10"/>
  <c r="D110" i="10"/>
  <c r="G109" i="10"/>
  <c r="F109" i="10"/>
  <c r="E109" i="10"/>
  <c r="D109" i="10"/>
  <c r="G108" i="10"/>
  <c r="F108" i="10"/>
  <c r="E108" i="10"/>
  <c r="D108" i="10"/>
  <c r="G107" i="10"/>
  <c r="F107" i="10"/>
  <c r="E107" i="10"/>
  <c r="D107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E148" i="10"/>
  <c r="D148" i="10"/>
  <c r="F147" i="10"/>
  <c r="E147" i="10"/>
  <c r="D147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G106" i="10"/>
  <c r="F106" i="10"/>
  <c r="E106" i="10"/>
  <c r="D106" i="10"/>
  <c r="G105" i="10"/>
  <c r="F105" i="10"/>
  <c r="E105" i="10"/>
  <c r="D105" i="10"/>
  <c r="G104" i="10"/>
  <c r="F104" i="10"/>
  <c r="E104" i="10"/>
  <c r="D104" i="10"/>
  <c r="G103" i="10"/>
  <c r="F103" i="10"/>
  <c r="E103" i="10"/>
  <c r="D103" i="10"/>
  <c r="G102" i="10"/>
  <c r="F102" i="10"/>
  <c r="E102" i="10"/>
  <c r="D102" i="10"/>
  <c r="G101" i="10"/>
  <c r="F101" i="10"/>
  <c r="E101" i="10"/>
  <c r="D101" i="10"/>
  <c r="G100" i="10"/>
  <c r="F100" i="10"/>
  <c r="E100" i="10"/>
  <c r="D100" i="10"/>
  <c r="G99" i="10"/>
  <c r="F99" i="10"/>
  <c r="E99" i="10"/>
  <c r="D99" i="10"/>
  <c r="G98" i="10"/>
  <c r="F98" i="10"/>
  <c r="E98" i="10"/>
  <c r="D98" i="10"/>
  <c r="G88" i="10"/>
  <c r="F88" i="10"/>
  <c r="E88" i="10"/>
  <c r="D88" i="10"/>
  <c r="G87" i="10"/>
  <c r="F87" i="10"/>
  <c r="E87" i="10"/>
  <c r="D87" i="10"/>
  <c r="G86" i="10"/>
  <c r="F86" i="10"/>
  <c r="E86" i="10"/>
  <c r="D86" i="10"/>
  <c r="G85" i="10"/>
  <c r="F85" i="10"/>
  <c r="E85" i="10"/>
  <c r="D85" i="10"/>
  <c r="G84" i="10"/>
  <c r="F84" i="10"/>
  <c r="E84" i="10"/>
  <c r="D84" i="10"/>
  <c r="G83" i="10"/>
  <c r="F83" i="10"/>
  <c r="E83" i="10"/>
  <c r="D83" i="10"/>
  <c r="G82" i="10"/>
  <c r="F82" i="10"/>
  <c r="E82" i="10"/>
  <c r="D82" i="10"/>
  <c r="G81" i="10"/>
  <c r="F81" i="10"/>
  <c r="E81" i="10"/>
  <c r="D81" i="10"/>
  <c r="G80" i="10"/>
  <c r="F80" i="10"/>
  <c r="E80" i="10"/>
  <c r="D80" i="10"/>
  <c r="G79" i="10"/>
  <c r="F79" i="10"/>
  <c r="E79" i="10"/>
  <c r="D79" i="10"/>
  <c r="G78" i="10"/>
  <c r="F78" i="10"/>
  <c r="E78" i="10"/>
  <c r="D78" i="10"/>
  <c r="G77" i="10"/>
  <c r="F77" i="10"/>
  <c r="E77" i="10"/>
  <c r="D77" i="10"/>
  <c r="G76" i="10"/>
  <c r="F76" i="10"/>
  <c r="E76" i="10"/>
  <c r="D76" i="10"/>
  <c r="G75" i="10"/>
  <c r="F75" i="10"/>
  <c r="E75" i="10"/>
  <c r="D75" i="10"/>
  <c r="G74" i="10"/>
  <c r="F74" i="10"/>
  <c r="E74" i="10"/>
  <c r="D74" i="10"/>
  <c r="G73" i="10"/>
  <c r="F73" i="10"/>
  <c r="E73" i="10"/>
  <c r="D73" i="10"/>
  <c r="G72" i="10"/>
  <c r="F72" i="10"/>
  <c r="E72" i="10"/>
  <c r="D72" i="10"/>
  <c r="G71" i="10"/>
  <c r="F71" i="10"/>
  <c r="E71" i="10"/>
  <c r="D71" i="10"/>
  <c r="G70" i="10"/>
  <c r="F70" i="10"/>
  <c r="E70" i="10"/>
  <c r="D70" i="10"/>
  <c r="G69" i="10"/>
  <c r="F69" i="10"/>
  <c r="E69" i="10"/>
  <c r="D69" i="10"/>
  <c r="G68" i="10"/>
  <c r="F68" i="10"/>
  <c r="E68" i="10"/>
  <c r="D68" i="10"/>
  <c r="G67" i="10"/>
  <c r="F67" i="10"/>
  <c r="E67" i="10"/>
  <c r="D67" i="10"/>
  <c r="G66" i="10"/>
  <c r="F66" i="10"/>
  <c r="E66" i="10"/>
  <c r="D66" i="10"/>
  <c r="G65" i="10"/>
  <c r="F65" i="10"/>
  <c r="E65" i="10"/>
  <c r="D65" i="10"/>
  <c r="G64" i="10"/>
  <c r="F64" i="10"/>
  <c r="E64" i="10"/>
  <c r="D64" i="10"/>
  <c r="G63" i="10"/>
  <c r="F63" i="10"/>
  <c r="E63" i="10"/>
  <c r="D63" i="10"/>
  <c r="G62" i="10"/>
  <c r="F62" i="10"/>
  <c r="E62" i="10"/>
  <c r="D62" i="10"/>
  <c r="G61" i="10"/>
  <c r="F61" i="10"/>
  <c r="E61" i="10"/>
  <c r="D61" i="10"/>
  <c r="G60" i="10"/>
  <c r="F60" i="10"/>
  <c r="E60" i="10"/>
  <c r="D60" i="10"/>
  <c r="G59" i="10"/>
  <c r="F59" i="10"/>
  <c r="E59" i="10"/>
  <c r="D59" i="10"/>
  <c r="G55" i="10"/>
  <c r="F55" i="10"/>
  <c r="E55" i="10"/>
  <c r="D55" i="10"/>
  <c r="G54" i="10"/>
  <c r="F54" i="10"/>
  <c r="E54" i="10"/>
  <c r="D54" i="10"/>
  <c r="G53" i="10"/>
  <c r="F53" i="10"/>
  <c r="E53" i="10"/>
  <c r="D53" i="10"/>
  <c r="G52" i="10"/>
  <c r="F52" i="10"/>
  <c r="E52" i="10"/>
  <c r="D52" i="10"/>
  <c r="G51" i="10"/>
  <c r="F51" i="10"/>
  <c r="E51" i="10"/>
  <c r="D51" i="10"/>
  <c r="G50" i="10"/>
  <c r="F50" i="10"/>
  <c r="E50" i="10"/>
  <c r="D50" i="10"/>
  <c r="G49" i="10"/>
  <c r="F49" i="10"/>
  <c r="E49" i="10"/>
  <c r="D49" i="10"/>
  <c r="G48" i="10"/>
  <c r="F48" i="10"/>
  <c r="E48" i="10"/>
  <c r="D48" i="10"/>
  <c r="G47" i="10"/>
  <c r="F47" i="10"/>
  <c r="E47" i="10"/>
  <c r="D47" i="10"/>
  <c r="G46" i="10"/>
  <c r="F46" i="10"/>
  <c r="E46" i="10"/>
  <c r="D46" i="10"/>
  <c r="G45" i="10"/>
  <c r="F45" i="10"/>
  <c r="E45" i="10"/>
  <c r="D45" i="10"/>
  <c r="G44" i="10"/>
  <c r="F44" i="10"/>
  <c r="E44" i="10"/>
  <c r="D44" i="10"/>
  <c r="G43" i="10"/>
  <c r="F43" i="10"/>
  <c r="E43" i="10"/>
  <c r="D43" i="10"/>
  <c r="G42" i="10"/>
  <c r="F42" i="10"/>
  <c r="E42" i="10"/>
  <c r="D42" i="10"/>
  <c r="G41" i="10"/>
  <c r="F41" i="10"/>
  <c r="E41" i="10"/>
  <c r="D41" i="10"/>
  <c r="G40" i="10"/>
  <c r="F40" i="10"/>
  <c r="E40" i="10"/>
  <c r="D40" i="10"/>
  <c r="G39" i="10"/>
  <c r="F39" i="10"/>
  <c r="E39" i="10"/>
  <c r="D39" i="10"/>
  <c r="G38" i="10"/>
  <c r="F38" i="10"/>
  <c r="E38" i="10"/>
  <c r="D38" i="10"/>
  <c r="G37" i="10"/>
  <c r="F37" i="10"/>
  <c r="E37" i="10"/>
  <c r="D37" i="10"/>
  <c r="G36" i="10"/>
  <c r="F36" i="10"/>
  <c r="E36" i="10"/>
  <c r="D36" i="10"/>
  <c r="G35" i="10"/>
  <c r="F35" i="10"/>
  <c r="E35" i="10"/>
  <c r="D35" i="10"/>
  <c r="G34" i="10"/>
  <c r="F34" i="10"/>
  <c r="E34" i="10"/>
  <c r="D34" i="10"/>
  <c r="F33" i="10"/>
  <c r="D33" i="10"/>
  <c r="E33" i="10"/>
  <c r="F32" i="10"/>
  <c r="G28" i="10"/>
  <c r="F28" i="10"/>
  <c r="E28" i="10"/>
  <c r="D28" i="10"/>
  <c r="G27" i="10"/>
  <c r="F27" i="10"/>
  <c r="E27" i="10"/>
  <c r="D27" i="10"/>
  <c r="G26" i="10"/>
  <c r="F26" i="10"/>
  <c r="E26" i="10"/>
  <c r="D26" i="10"/>
  <c r="G25" i="10"/>
  <c r="F25" i="10"/>
  <c r="E25" i="10"/>
  <c r="D25" i="10"/>
  <c r="G24" i="10"/>
  <c r="F24" i="10"/>
  <c r="E24" i="10"/>
  <c r="D24" i="10"/>
  <c r="G23" i="10"/>
  <c r="F23" i="10"/>
  <c r="E23" i="10"/>
  <c r="D23" i="10"/>
  <c r="G22" i="10"/>
  <c r="F22" i="10"/>
  <c r="E22" i="10"/>
  <c r="D22" i="10"/>
  <c r="G21" i="10"/>
  <c r="F21" i="10"/>
  <c r="E21" i="10"/>
  <c r="D21" i="10"/>
  <c r="G20" i="10"/>
  <c r="F20" i="10"/>
  <c r="E20" i="10"/>
  <c r="D20" i="10"/>
  <c r="G19" i="10"/>
  <c r="F19" i="10"/>
  <c r="E19" i="10"/>
  <c r="D19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G15" i="10"/>
  <c r="F15" i="10"/>
  <c r="E15" i="10"/>
  <c r="D15" i="10"/>
  <c r="G14" i="10"/>
  <c r="F14" i="10"/>
  <c r="E14" i="10"/>
  <c r="D14" i="10"/>
  <c r="G13" i="10"/>
  <c r="F13" i="10"/>
  <c r="E13" i="10"/>
  <c r="D13" i="10"/>
  <c r="G12" i="10"/>
  <c r="F12" i="10"/>
  <c r="E12" i="10"/>
  <c r="D12" i="10"/>
  <c r="G11" i="10"/>
  <c r="F11" i="10"/>
  <c r="E11" i="10"/>
  <c r="D11" i="10"/>
  <c r="G10" i="10"/>
  <c r="F10" i="10"/>
  <c r="E10" i="10"/>
  <c r="D10" i="10"/>
  <c r="G9" i="10"/>
  <c r="F9" i="10"/>
  <c r="E9" i="10"/>
  <c r="D9" i="10"/>
  <c r="G8" i="10"/>
  <c r="F8" i="10"/>
  <c r="E8" i="10"/>
  <c r="D8" i="10"/>
  <c r="G7" i="10"/>
  <c r="F7" i="10"/>
  <c r="E7" i="10"/>
  <c r="D7" i="10"/>
  <c r="G6" i="10"/>
  <c r="F6" i="10"/>
  <c r="E6" i="10"/>
  <c r="D6" i="10"/>
  <c r="G5" i="10"/>
  <c r="F5" i="10"/>
  <c r="E5" i="10"/>
  <c r="D5" i="10"/>
  <c r="G181" i="1"/>
  <c r="F181" i="1"/>
  <c r="G180" i="1"/>
  <c r="F180" i="1"/>
  <c r="G179" i="1"/>
  <c r="F179" i="1"/>
  <c r="G178" i="1"/>
  <c r="F178" i="1"/>
  <c r="F86" i="6"/>
  <c r="G177" i="1"/>
  <c r="E86" i="6" s="1"/>
  <c r="F177" i="1"/>
  <c r="D86" i="6" s="1"/>
  <c r="F85" i="6"/>
  <c r="G176" i="1"/>
  <c r="E85" i="6" s="1"/>
  <c r="F176" i="1"/>
  <c r="D85" i="6" s="1"/>
  <c r="F84" i="6"/>
  <c r="G175" i="1"/>
  <c r="E84" i="6" s="1"/>
  <c r="F175" i="1"/>
  <c r="D84" i="6" s="1"/>
  <c r="F83" i="6"/>
  <c r="G174" i="1"/>
  <c r="E83" i="6" s="1"/>
  <c r="F174" i="1"/>
  <c r="D83" i="6" s="1"/>
  <c r="F82" i="6"/>
  <c r="G173" i="1"/>
  <c r="E82" i="6" s="1"/>
  <c r="F173" i="1"/>
  <c r="D82" i="6" s="1"/>
  <c r="F81" i="6"/>
  <c r="G172" i="1"/>
  <c r="E81" i="6" s="1"/>
  <c r="F172" i="1"/>
  <c r="D81" i="6" s="1"/>
  <c r="F80" i="6"/>
  <c r="G171" i="1"/>
  <c r="E80" i="6" s="1"/>
  <c r="F171" i="1"/>
  <c r="D80" i="6" s="1"/>
  <c r="F79" i="6"/>
  <c r="G170" i="1"/>
  <c r="E79" i="6" s="1"/>
  <c r="F170" i="1"/>
  <c r="D79" i="6" s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29" i="23"/>
  <c r="F29" i="23"/>
  <c r="G152" i="1"/>
  <c r="E29" i="23" s="1"/>
  <c r="F152" i="1"/>
  <c r="D29" i="23" s="1"/>
  <c r="G25" i="23"/>
  <c r="F25" i="23"/>
  <c r="G151" i="1"/>
  <c r="E25" i="23" s="1"/>
  <c r="F151" i="1"/>
  <c r="D25" i="23" s="1"/>
  <c r="G21" i="23"/>
  <c r="F21" i="23"/>
  <c r="G150" i="1"/>
  <c r="E21" i="23" s="1"/>
  <c r="F150" i="1"/>
  <c r="D21" i="23" s="1"/>
  <c r="G17" i="23"/>
  <c r="F17" i="23"/>
  <c r="G149" i="1"/>
  <c r="E17" i="23" s="1"/>
  <c r="F149" i="1"/>
  <c r="D17" i="23" s="1"/>
  <c r="G148" i="1"/>
  <c r="F148" i="1"/>
  <c r="G147" i="1"/>
  <c r="F147" i="1"/>
  <c r="G146" i="1"/>
  <c r="F146" i="1"/>
  <c r="G13" i="23"/>
  <c r="G145" i="1"/>
  <c r="F145" i="1"/>
  <c r="G144" i="1"/>
  <c r="F144" i="1"/>
  <c r="G143" i="1"/>
  <c r="F143" i="1"/>
  <c r="G142" i="1"/>
  <c r="F142" i="1"/>
  <c r="G9" i="23"/>
  <c r="G141" i="1"/>
  <c r="F141" i="1"/>
  <c r="G28" i="23"/>
  <c r="F28" i="23"/>
  <c r="G140" i="1"/>
  <c r="E28" i="23" s="1"/>
  <c r="F140" i="1"/>
  <c r="D28" i="23" s="1"/>
  <c r="G24" i="23"/>
  <c r="F24" i="23"/>
  <c r="G139" i="1"/>
  <c r="E24" i="23" s="1"/>
  <c r="F139" i="1"/>
  <c r="D24" i="23" s="1"/>
  <c r="G20" i="23"/>
  <c r="F20" i="23"/>
  <c r="G138" i="1"/>
  <c r="E20" i="23" s="1"/>
  <c r="F138" i="1"/>
  <c r="D20" i="23" s="1"/>
  <c r="G16" i="23"/>
  <c r="F16" i="23"/>
  <c r="G137" i="1"/>
  <c r="E16" i="23" s="1"/>
  <c r="F137" i="1"/>
  <c r="D16" i="23" s="1"/>
  <c r="G136" i="1"/>
  <c r="F136" i="1"/>
  <c r="G135" i="1"/>
  <c r="F135" i="1"/>
  <c r="G134" i="1"/>
  <c r="F134" i="1"/>
  <c r="G12" i="23"/>
  <c r="E12" i="26"/>
  <c r="F12" i="26" s="1"/>
  <c r="G12" i="26" s="1"/>
  <c r="G133" i="1"/>
  <c r="F133" i="1"/>
  <c r="G132" i="1"/>
  <c r="F132" i="1"/>
  <c r="G131" i="1"/>
  <c r="F131" i="1"/>
  <c r="G130" i="1"/>
  <c r="F130" i="1"/>
  <c r="G8" i="23"/>
  <c r="E8" i="26"/>
  <c r="F8" i="26" s="1"/>
  <c r="G8" i="26" s="1"/>
  <c r="G129" i="1"/>
  <c r="F129" i="1"/>
  <c r="G27" i="23"/>
  <c r="F27" i="23"/>
  <c r="G128" i="1"/>
  <c r="E27" i="23" s="1"/>
  <c r="F128" i="1"/>
  <c r="D27" i="23" s="1"/>
  <c r="G23" i="23"/>
  <c r="F23" i="23"/>
  <c r="G127" i="1"/>
  <c r="E23" i="23" s="1"/>
  <c r="F127" i="1"/>
  <c r="D23" i="23" s="1"/>
  <c r="G19" i="23"/>
  <c r="F19" i="23"/>
  <c r="G126" i="1"/>
  <c r="E19" i="23" s="1"/>
  <c r="F126" i="1"/>
  <c r="D19" i="23" s="1"/>
  <c r="G15" i="23"/>
  <c r="F15" i="23"/>
  <c r="G125" i="1"/>
  <c r="E15" i="23" s="1"/>
  <c r="F125" i="1"/>
  <c r="D15" i="23" s="1"/>
  <c r="G124" i="1"/>
  <c r="F124" i="1"/>
  <c r="G123" i="1"/>
  <c r="F123" i="1"/>
  <c r="G122" i="1"/>
  <c r="F122" i="1"/>
  <c r="G11" i="23"/>
  <c r="E11" i="26"/>
  <c r="G121" i="1"/>
  <c r="F121" i="1"/>
  <c r="G120" i="1"/>
  <c r="F120" i="1"/>
  <c r="G119" i="1"/>
  <c r="F119" i="1"/>
  <c r="G118" i="1"/>
  <c r="F118" i="1"/>
  <c r="G7" i="23"/>
  <c r="E7" i="26"/>
  <c r="G117" i="1"/>
  <c r="F117" i="1"/>
  <c r="G116" i="1"/>
  <c r="F116" i="1"/>
  <c r="G115" i="1"/>
  <c r="F115" i="1"/>
  <c r="G18" i="23"/>
  <c r="G114" i="1"/>
  <c r="F114" i="1"/>
  <c r="G14" i="23"/>
  <c r="G113" i="1"/>
  <c r="F113" i="1"/>
  <c r="G112" i="1"/>
  <c r="F112" i="1"/>
  <c r="G111" i="1"/>
  <c r="F111" i="1"/>
  <c r="G110" i="1"/>
  <c r="F110" i="1"/>
  <c r="G10" i="23"/>
  <c r="G109" i="1"/>
  <c r="H10" i="26" s="1"/>
  <c r="F109" i="1"/>
  <c r="J10" i="26" s="1"/>
  <c r="G108" i="1"/>
  <c r="F108" i="1"/>
  <c r="G107" i="1"/>
  <c r="F107" i="1"/>
  <c r="G106" i="1"/>
  <c r="F106" i="1"/>
  <c r="E6" i="26"/>
  <c r="G105" i="1"/>
  <c r="F105" i="1"/>
  <c r="F116" i="6"/>
  <c r="G104" i="1"/>
  <c r="E116" i="6" s="1"/>
  <c r="F104" i="1"/>
  <c r="D116" i="6" s="1"/>
  <c r="G103" i="1"/>
  <c r="F103" i="1"/>
  <c r="F115" i="6"/>
  <c r="G102" i="1"/>
  <c r="E115" i="6" s="1"/>
  <c r="F102" i="1"/>
  <c r="D115" i="6" s="1"/>
  <c r="F114" i="6"/>
  <c r="G101" i="1"/>
  <c r="E114" i="6" s="1"/>
  <c r="F101" i="1"/>
  <c r="D114" i="6" s="1"/>
  <c r="F113" i="6"/>
  <c r="G100" i="1"/>
  <c r="E113" i="6" s="1"/>
  <c r="F100" i="1"/>
  <c r="D113" i="6" s="1"/>
  <c r="G99" i="1"/>
  <c r="F99" i="1"/>
  <c r="F112" i="6"/>
  <c r="G98" i="1"/>
  <c r="E112" i="6" s="1"/>
  <c r="F98" i="1"/>
  <c r="D112" i="6" s="1"/>
  <c r="F111" i="6"/>
  <c r="G97" i="1"/>
  <c r="E111" i="6" s="1"/>
  <c r="F97" i="1"/>
  <c r="D111" i="6" s="1"/>
  <c r="F110" i="6"/>
  <c r="G96" i="1"/>
  <c r="E110" i="6" s="1"/>
  <c r="F96" i="1"/>
  <c r="D110" i="6" s="1"/>
  <c r="G95" i="1"/>
  <c r="F95" i="1"/>
  <c r="F109" i="6"/>
  <c r="G94" i="1"/>
  <c r="E109" i="6" s="1"/>
  <c r="F94" i="1"/>
  <c r="D109" i="6" s="1"/>
  <c r="F108" i="6"/>
  <c r="G93" i="1"/>
  <c r="E108" i="6" s="1"/>
  <c r="F93" i="1"/>
  <c r="D108" i="6" s="1"/>
  <c r="F107" i="6"/>
  <c r="G92" i="1"/>
  <c r="E107" i="6" s="1"/>
  <c r="F92" i="1"/>
  <c r="D107" i="6" s="1"/>
  <c r="G91" i="1"/>
  <c r="F91" i="1"/>
  <c r="F106" i="6"/>
  <c r="G90" i="1"/>
  <c r="E106" i="6" s="1"/>
  <c r="F90" i="1"/>
  <c r="D106" i="6" s="1"/>
  <c r="F105" i="6"/>
  <c r="G89" i="1"/>
  <c r="E105" i="6" s="1"/>
  <c r="F89" i="1"/>
  <c r="D105" i="6" s="1"/>
  <c r="F104" i="6"/>
  <c r="G88" i="1"/>
  <c r="E104" i="6" s="1"/>
  <c r="F88" i="1"/>
  <c r="D104" i="6" s="1"/>
  <c r="G87" i="1"/>
  <c r="F87" i="1"/>
  <c r="F103" i="6"/>
  <c r="G86" i="1"/>
  <c r="E103" i="6" s="1"/>
  <c r="F86" i="1"/>
  <c r="D103" i="6" s="1"/>
  <c r="F102" i="6"/>
  <c r="G85" i="1"/>
  <c r="E102" i="6" s="1"/>
  <c r="F85" i="1"/>
  <c r="D102" i="6" s="1"/>
  <c r="F101" i="6"/>
  <c r="G84" i="1"/>
  <c r="E101" i="6" s="1"/>
  <c r="F84" i="1"/>
  <c r="D101" i="6" s="1"/>
  <c r="G83" i="1"/>
  <c r="F83" i="1"/>
  <c r="F100" i="6"/>
  <c r="G82" i="1"/>
  <c r="E100" i="6" s="1"/>
  <c r="F82" i="1"/>
  <c r="D100" i="6" s="1"/>
  <c r="F99" i="6"/>
  <c r="G81" i="1"/>
  <c r="E99" i="6" s="1"/>
  <c r="F81" i="1"/>
  <c r="D99" i="6" s="1"/>
  <c r="F98" i="6"/>
  <c r="G80" i="1"/>
  <c r="E98" i="6" s="1"/>
  <c r="F80" i="1"/>
  <c r="D98" i="6" s="1"/>
  <c r="F97" i="6"/>
  <c r="G79" i="1"/>
  <c r="E97" i="6" s="1"/>
  <c r="F79" i="1"/>
  <c r="D97" i="6" s="1"/>
  <c r="F96" i="6"/>
  <c r="G78" i="1"/>
  <c r="E96" i="6" s="1"/>
  <c r="F78" i="1"/>
  <c r="D96" i="6" s="1"/>
  <c r="F95" i="6"/>
  <c r="G77" i="1"/>
  <c r="E95" i="6" s="1"/>
  <c r="F77" i="1"/>
  <c r="D95" i="6" s="1"/>
  <c r="F94" i="6"/>
  <c r="G76" i="1"/>
  <c r="E94" i="6" s="1"/>
  <c r="F76" i="1"/>
  <c r="D94" i="6" s="1"/>
  <c r="F93" i="6"/>
  <c r="G75" i="1"/>
  <c r="E93" i="6" s="1"/>
  <c r="F75" i="1"/>
  <c r="D93" i="6" s="1"/>
  <c r="F92" i="6"/>
  <c r="G74" i="1"/>
  <c r="E92" i="6" s="1"/>
  <c r="F74" i="1"/>
  <c r="D92" i="6" s="1"/>
  <c r="F91" i="6"/>
  <c r="G73" i="1"/>
  <c r="E91" i="6" s="1"/>
  <c r="F73" i="1"/>
  <c r="D91" i="6" s="1"/>
  <c r="F90" i="6"/>
  <c r="G72" i="1"/>
  <c r="E90" i="6" s="1"/>
  <c r="F72" i="1"/>
  <c r="D90" i="6" s="1"/>
  <c r="F89" i="6"/>
  <c r="G71" i="1"/>
  <c r="E89" i="6" s="1"/>
  <c r="F71" i="1"/>
  <c r="D89" i="6" s="1"/>
  <c r="F88" i="6"/>
  <c r="G70" i="1"/>
  <c r="E88" i="6" s="1"/>
  <c r="F70" i="1"/>
  <c r="D88" i="6" s="1"/>
  <c r="F87" i="6"/>
  <c r="G69" i="1"/>
  <c r="E87" i="6" s="1"/>
  <c r="F69" i="1"/>
  <c r="D87" i="6" s="1"/>
  <c r="F78" i="6"/>
  <c r="G68" i="1"/>
  <c r="E78" i="6" s="1"/>
  <c r="F68" i="1"/>
  <c r="D78" i="6" s="1"/>
  <c r="F77" i="6"/>
  <c r="G67" i="1"/>
  <c r="E77" i="6" s="1"/>
  <c r="F67" i="1"/>
  <c r="D77" i="6" s="1"/>
  <c r="F76" i="6"/>
  <c r="G66" i="1"/>
  <c r="E76" i="6" s="1"/>
  <c r="F66" i="1"/>
  <c r="D76" i="6" s="1"/>
  <c r="F75" i="6"/>
  <c r="G65" i="1"/>
  <c r="E75" i="6" s="1"/>
  <c r="F65" i="1"/>
  <c r="D75" i="6" s="1"/>
  <c r="F74" i="6"/>
  <c r="G64" i="1"/>
  <c r="E74" i="6" s="1"/>
  <c r="F64" i="1"/>
  <c r="D74" i="6" s="1"/>
  <c r="F73" i="6"/>
  <c r="G63" i="1"/>
  <c r="E73" i="6" s="1"/>
  <c r="F63" i="1"/>
  <c r="D73" i="6" s="1"/>
  <c r="F72" i="6"/>
  <c r="G62" i="1"/>
  <c r="E72" i="6" s="1"/>
  <c r="F62" i="1"/>
  <c r="D72" i="6" s="1"/>
  <c r="F71" i="6"/>
  <c r="G61" i="1"/>
  <c r="E71" i="6" s="1"/>
  <c r="F61" i="1"/>
  <c r="D71" i="6" s="1"/>
  <c r="F70" i="6"/>
  <c r="G60" i="1"/>
  <c r="E70" i="6" s="1"/>
  <c r="F60" i="1"/>
  <c r="D70" i="6" s="1"/>
  <c r="F69" i="6"/>
  <c r="G59" i="1"/>
  <c r="E69" i="6" s="1"/>
  <c r="F59" i="1"/>
  <c r="D69" i="6" s="1"/>
  <c r="F68" i="6"/>
  <c r="G58" i="1"/>
  <c r="E68" i="6" s="1"/>
  <c r="F58" i="1"/>
  <c r="D68" i="6" s="1"/>
  <c r="H14" i="31"/>
  <c r="G57" i="1"/>
  <c r="E67" i="6" s="1"/>
  <c r="F57" i="1"/>
  <c r="D67" i="6" s="1"/>
  <c r="F66" i="6"/>
  <c r="G56" i="1"/>
  <c r="E66" i="6" s="1"/>
  <c r="F56" i="1"/>
  <c r="D66" i="6" s="1"/>
  <c r="F65" i="6"/>
  <c r="G55" i="1"/>
  <c r="E65" i="6" s="1"/>
  <c r="F55" i="1"/>
  <c r="D65" i="6" s="1"/>
  <c r="F64" i="6"/>
  <c r="G54" i="1"/>
  <c r="E64" i="6" s="1"/>
  <c r="F54" i="1"/>
  <c r="D64" i="6" s="1"/>
  <c r="F63" i="6"/>
  <c r="G53" i="1"/>
  <c r="E63" i="6" s="1"/>
  <c r="F53" i="1"/>
  <c r="D63" i="6" s="1"/>
  <c r="F62" i="6"/>
  <c r="G52" i="1"/>
  <c r="E62" i="6" s="1"/>
  <c r="F52" i="1"/>
  <c r="D62" i="6" s="1"/>
  <c r="G51" i="1"/>
  <c r="F51" i="1"/>
  <c r="F61" i="6"/>
  <c r="G50" i="1"/>
  <c r="E61" i="6" s="1"/>
  <c r="F50" i="1"/>
  <c r="D61" i="6" s="1"/>
  <c r="F60" i="6"/>
  <c r="G49" i="1"/>
  <c r="E60" i="6" s="1"/>
  <c r="F49" i="1"/>
  <c r="D60" i="6" s="1"/>
  <c r="F59" i="6"/>
  <c r="G48" i="1"/>
  <c r="E59" i="6" s="1"/>
  <c r="F48" i="1"/>
  <c r="D59" i="6" s="1"/>
  <c r="G47" i="1"/>
  <c r="F47" i="1"/>
  <c r="H13" i="31"/>
  <c r="G46" i="1"/>
  <c r="E58" i="6" s="1"/>
  <c r="F46" i="1"/>
  <c r="D58" i="6" s="1"/>
  <c r="H12" i="31"/>
  <c r="G45" i="1"/>
  <c r="E57" i="6" s="1"/>
  <c r="F45" i="1"/>
  <c r="D57" i="6" s="1"/>
  <c r="F56" i="6"/>
  <c r="G44" i="1"/>
  <c r="E56" i="6" s="1"/>
  <c r="F44" i="1"/>
  <c r="D56" i="6" s="1"/>
  <c r="G43" i="1"/>
  <c r="F43" i="1"/>
  <c r="H11" i="31"/>
  <c r="G42" i="1"/>
  <c r="E55" i="6" s="1"/>
  <c r="F42" i="1"/>
  <c r="D55" i="6" s="1"/>
  <c r="H10" i="31"/>
  <c r="G41" i="1"/>
  <c r="E54" i="6" s="1"/>
  <c r="F41" i="1"/>
  <c r="D54" i="6" s="1"/>
  <c r="F53" i="6"/>
  <c r="G40" i="1"/>
  <c r="E53" i="6" s="1"/>
  <c r="F40" i="1"/>
  <c r="D53" i="6" s="1"/>
  <c r="F52" i="6"/>
  <c r="G39" i="1"/>
  <c r="E52" i="6" s="1"/>
  <c r="F39" i="1"/>
  <c r="D52" i="6" s="1"/>
  <c r="F37" i="1"/>
  <c r="D50" i="6" s="1"/>
  <c r="F49" i="6"/>
  <c r="G36" i="1"/>
  <c r="E49" i="6" s="1"/>
  <c r="F36" i="1"/>
  <c r="D49" i="6" s="1"/>
  <c r="G35" i="1"/>
  <c r="F35" i="1"/>
  <c r="F48" i="6"/>
  <c r="G34" i="1"/>
  <c r="E48" i="6" s="1"/>
  <c r="F34" i="1"/>
  <c r="D48" i="6" s="1"/>
  <c r="F47" i="6"/>
  <c r="G33" i="1"/>
  <c r="E47" i="6" s="1"/>
  <c r="F33" i="1"/>
  <c r="D47" i="6" s="1"/>
  <c r="F46" i="6"/>
  <c r="G32" i="1"/>
  <c r="E46" i="6" s="1"/>
  <c r="F32" i="1"/>
  <c r="D46" i="6" s="1"/>
  <c r="G31" i="1"/>
  <c r="F31" i="1"/>
  <c r="F45" i="6"/>
  <c r="G30" i="1"/>
  <c r="E45" i="6" s="1"/>
  <c r="F30" i="1"/>
  <c r="D45" i="6" s="1"/>
  <c r="F44" i="6"/>
  <c r="G29" i="1"/>
  <c r="E44" i="6" s="1"/>
  <c r="F29" i="1"/>
  <c r="D44" i="6" s="1"/>
  <c r="F43" i="6"/>
  <c r="G28" i="1"/>
  <c r="E43" i="6" s="1"/>
  <c r="F28" i="1"/>
  <c r="D43" i="6" s="1"/>
  <c r="G27" i="1"/>
  <c r="F27" i="1"/>
  <c r="F42" i="6"/>
  <c r="G26" i="1"/>
  <c r="E42" i="6" s="1"/>
  <c r="F26" i="1"/>
  <c r="D42" i="6" s="1"/>
  <c r="F41" i="6"/>
  <c r="G25" i="1"/>
  <c r="E41" i="6" s="1"/>
  <c r="F25" i="1"/>
  <c r="D41" i="6" s="1"/>
  <c r="F40" i="6"/>
  <c r="G24" i="1"/>
  <c r="E40" i="6" s="1"/>
  <c r="F24" i="1"/>
  <c r="D40" i="6" s="1"/>
  <c r="G23" i="1"/>
  <c r="F23" i="1"/>
  <c r="F39" i="6"/>
  <c r="G22" i="1"/>
  <c r="E39" i="6" s="1"/>
  <c r="F22" i="1"/>
  <c r="D39" i="6" s="1"/>
  <c r="F38" i="6"/>
  <c r="G21" i="1"/>
  <c r="E38" i="6" s="1"/>
  <c r="F21" i="1"/>
  <c r="D38" i="6" s="1"/>
  <c r="G37" i="6"/>
  <c r="F37" i="6"/>
  <c r="G20" i="1"/>
  <c r="E37" i="6" s="1"/>
  <c r="F20" i="1"/>
  <c r="D37" i="6" s="1"/>
  <c r="G19" i="1"/>
  <c r="F19" i="1"/>
  <c r="G36" i="6"/>
  <c r="F36" i="6"/>
  <c r="G18" i="1"/>
  <c r="E36" i="6" s="1"/>
  <c r="F18" i="1"/>
  <c r="D36" i="6" s="1"/>
  <c r="G35" i="6"/>
  <c r="F35" i="6"/>
  <c r="G17" i="1"/>
  <c r="E35" i="6" s="1"/>
  <c r="F17" i="1"/>
  <c r="D35" i="6" s="1"/>
  <c r="G34" i="6"/>
  <c r="F34" i="6"/>
  <c r="G16" i="1"/>
  <c r="E34" i="6" s="1"/>
  <c r="F16" i="1"/>
  <c r="D34" i="6" s="1"/>
  <c r="G15" i="1"/>
  <c r="F15" i="1"/>
  <c r="G33" i="6"/>
  <c r="F33" i="6"/>
  <c r="G14" i="1"/>
  <c r="E33" i="6" s="1"/>
  <c r="F14" i="1"/>
  <c r="D33" i="6" s="1"/>
  <c r="G32" i="6"/>
  <c r="F32" i="6"/>
  <c r="G13" i="1"/>
  <c r="E32" i="6" s="1"/>
  <c r="F13" i="1"/>
  <c r="D32" i="6" s="1"/>
  <c r="G12" i="1"/>
  <c r="F12" i="1"/>
  <c r="G11" i="1"/>
  <c r="F11" i="1"/>
  <c r="G10" i="1"/>
  <c r="F10" i="1"/>
  <c r="G9" i="1"/>
  <c r="F9" i="1"/>
  <c r="G31" i="6"/>
  <c r="F31" i="6"/>
  <c r="G8" i="1"/>
  <c r="E31" i="6" s="1"/>
  <c r="F8" i="1"/>
  <c r="D31" i="6" s="1"/>
  <c r="G7" i="1"/>
  <c r="F7" i="1"/>
  <c r="G30" i="6"/>
  <c r="H7" i="31"/>
  <c r="G6" i="1"/>
  <c r="E30" i="6" s="1"/>
  <c r="F6" i="1"/>
  <c r="D30" i="6" s="1"/>
  <c r="G29" i="6"/>
  <c r="H6" i="31"/>
  <c r="E7" i="32" s="1"/>
  <c r="G5" i="1"/>
  <c r="E29" i="6" s="1"/>
  <c r="F5" i="1"/>
  <c r="D29" i="6" s="1"/>
  <c r="D7" i="23" l="1"/>
  <c r="J7" i="26"/>
  <c r="E12" i="23"/>
  <c r="H12" i="26"/>
  <c r="D8" i="23"/>
  <c r="J8" i="26"/>
  <c r="E13" i="23"/>
  <c r="H13" i="26"/>
  <c r="D13" i="23"/>
  <c r="J13" i="26"/>
  <c r="F13" i="23"/>
  <c r="E13" i="26"/>
  <c r="F13" i="26" s="1"/>
  <c r="G13" i="26" s="1"/>
  <c r="D9" i="23"/>
  <c r="J9" i="26"/>
  <c r="D11" i="23"/>
  <c r="J11" i="26"/>
  <c r="J6" i="26"/>
  <c r="E11" i="23"/>
  <c r="H11" i="26"/>
  <c r="E10" i="26"/>
  <c r="D12" i="23"/>
  <c r="J12" i="26"/>
  <c r="E8" i="23"/>
  <c r="H8" i="26"/>
  <c r="E9" i="23"/>
  <c r="H9" i="26"/>
  <c r="F9" i="23"/>
  <c r="E9" i="26"/>
  <c r="F9" i="26" s="1"/>
  <c r="G9" i="26" s="1"/>
  <c r="E7" i="23"/>
  <c r="H7" i="26"/>
  <c r="H6" i="26"/>
  <c r="H36" i="37"/>
  <c r="E14" i="32"/>
  <c r="F14" i="32" s="1"/>
  <c r="G13" i="33"/>
  <c r="H33" i="37"/>
  <c r="E11" i="32"/>
  <c r="F11" i="32" s="1"/>
  <c r="G10" i="33"/>
  <c r="H37" i="37"/>
  <c r="E15" i="32"/>
  <c r="F15" i="32" s="1"/>
  <c r="G14" i="33"/>
  <c r="H34" i="37"/>
  <c r="E12" i="32"/>
  <c r="F12" i="32" s="1"/>
  <c r="G11" i="33"/>
  <c r="H29" i="37"/>
  <c r="V29" i="37" s="1"/>
  <c r="W29" i="37" s="1"/>
  <c r="G6" i="33"/>
  <c r="H30" i="37"/>
  <c r="G7" i="33"/>
  <c r="E8" i="32"/>
  <c r="F8" i="32" s="1"/>
  <c r="G8" i="32" s="1"/>
  <c r="H35" i="37"/>
  <c r="E13" i="32"/>
  <c r="F13" i="32" s="1"/>
  <c r="G12" i="33"/>
  <c r="F146" i="10"/>
  <c r="F148" i="10"/>
  <c r="F18" i="23"/>
  <c r="F55" i="6"/>
  <c r="F58" i="6"/>
  <c r="D14" i="23"/>
  <c r="F54" i="6"/>
  <c r="F67" i="6"/>
  <c r="F6" i="23"/>
  <c r="E14" i="23"/>
  <c r="F14" i="23"/>
  <c r="F22" i="23"/>
  <c r="E10" i="23"/>
  <c r="D10" i="23"/>
  <c r="F57" i="6"/>
  <c r="E18" i="23"/>
  <c r="F26" i="23"/>
  <c r="I8" i="19"/>
  <c r="G23" i="6" s="1"/>
  <c r="I12" i="19"/>
  <c r="G27" i="6" s="1"/>
  <c r="I16" i="19"/>
  <c r="G15" i="6" s="1"/>
  <c r="I20" i="19"/>
  <c r="G19" i="6" s="1"/>
  <c r="I22" i="19"/>
  <c r="G5" i="6" s="1"/>
  <c r="I24" i="19"/>
  <c r="G7" i="6" s="1"/>
  <c r="I26" i="19"/>
  <c r="G9" i="6" s="1"/>
  <c r="I28" i="19"/>
  <c r="G11" i="6" s="1"/>
  <c r="I10" i="19"/>
  <c r="G25" i="6" s="1"/>
  <c r="I18" i="19"/>
  <c r="G17" i="6" s="1"/>
  <c r="I7" i="19"/>
  <c r="G22" i="6" s="1"/>
  <c r="I9" i="19"/>
  <c r="G24" i="6" s="1"/>
  <c r="I11" i="19"/>
  <c r="G26" i="6" s="1"/>
  <c r="I13" i="19"/>
  <c r="G28" i="6" s="1"/>
  <c r="I15" i="19"/>
  <c r="G14" i="6" s="1"/>
  <c r="I17" i="19"/>
  <c r="G16" i="6" s="1"/>
  <c r="I19" i="19"/>
  <c r="G18" i="6" s="1"/>
  <c r="I21" i="19"/>
  <c r="G20" i="6" s="1"/>
  <c r="I23" i="19"/>
  <c r="G6" i="6" s="1"/>
  <c r="I25" i="19"/>
  <c r="G8" i="6" s="1"/>
  <c r="I27" i="19"/>
  <c r="G10" i="6" s="1"/>
  <c r="I29" i="19"/>
  <c r="G12" i="6" s="1"/>
  <c r="I6" i="19"/>
  <c r="G21" i="6" s="1"/>
  <c r="I14" i="19"/>
  <c r="G13" i="6" s="1"/>
  <c r="F10" i="23"/>
  <c r="F7" i="23"/>
  <c r="F11" i="23"/>
  <c r="F8" i="23"/>
  <c r="F12" i="23"/>
  <c r="H22" i="19"/>
  <c r="F5" i="6" s="1"/>
  <c r="H23" i="19"/>
  <c r="F6" i="6" s="1"/>
  <c r="H24" i="19"/>
  <c r="F7" i="6" s="1"/>
  <c r="H25" i="19"/>
  <c r="F8" i="6" s="1"/>
  <c r="H26" i="19"/>
  <c r="F9" i="6" s="1"/>
  <c r="H27" i="19"/>
  <c r="F10" i="6" s="1"/>
  <c r="H28" i="19"/>
  <c r="F11" i="6" s="1"/>
  <c r="G29" i="19"/>
  <c r="E12" i="6" s="1"/>
  <c r="G6" i="19"/>
  <c r="E21" i="6" s="1"/>
  <c r="G7" i="19"/>
  <c r="E22" i="6" s="1"/>
  <c r="G8" i="19"/>
  <c r="E23" i="6" s="1"/>
  <c r="G9" i="19"/>
  <c r="E24" i="6" s="1"/>
  <c r="G10" i="19"/>
  <c r="E25" i="6" s="1"/>
  <c r="G11" i="19"/>
  <c r="E26" i="6" s="1"/>
  <c r="G12" i="19"/>
  <c r="E27" i="6" s="1"/>
  <c r="G13" i="19"/>
  <c r="E28" i="6" s="1"/>
  <c r="G14" i="19"/>
  <c r="E13" i="6" s="1"/>
  <c r="G15" i="19"/>
  <c r="E14" i="6" s="1"/>
  <c r="G16" i="19"/>
  <c r="E15" i="6" s="1"/>
  <c r="G17" i="19"/>
  <c r="E16" i="6" s="1"/>
  <c r="H18" i="19"/>
  <c r="F17" i="6" s="1"/>
  <c r="H19" i="19"/>
  <c r="F18" i="6" s="1"/>
  <c r="H20" i="19"/>
  <c r="F19" i="6" s="1"/>
  <c r="G21" i="19"/>
  <c r="E20" i="6" s="1"/>
  <c r="H6" i="19"/>
  <c r="F21" i="6" s="1"/>
  <c r="H7" i="19"/>
  <c r="F22" i="6" s="1"/>
  <c r="H8" i="19"/>
  <c r="F23" i="6" s="1"/>
  <c r="H9" i="19"/>
  <c r="F24" i="6" s="1"/>
  <c r="H10" i="19"/>
  <c r="F25" i="6" s="1"/>
  <c r="H11" i="19"/>
  <c r="F26" i="6" s="1"/>
  <c r="H12" i="19"/>
  <c r="F27" i="6" s="1"/>
  <c r="H13" i="19"/>
  <c r="F28" i="6" s="1"/>
  <c r="F22" i="19"/>
  <c r="D5" i="6" s="1"/>
  <c r="F23" i="19"/>
  <c r="D6" i="6" s="1"/>
  <c r="F24" i="19"/>
  <c r="D7" i="6" s="1"/>
  <c r="F25" i="19"/>
  <c r="D8" i="6" s="1"/>
  <c r="F26" i="19"/>
  <c r="D9" i="6" s="1"/>
  <c r="F27" i="19"/>
  <c r="D10" i="6" s="1"/>
  <c r="F28" i="19"/>
  <c r="D11" i="6" s="1"/>
  <c r="H29" i="19"/>
  <c r="F12" i="6" s="1"/>
  <c r="F6" i="19"/>
  <c r="D21" i="6" s="1"/>
  <c r="F7" i="19"/>
  <c r="D22" i="6" s="1"/>
  <c r="F8" i="19"/>
  <c r="D23" i="6" s="1"/>
  <c r="F9" i="19"/>
  <c r="D24" i="6" s="1"/>
  <c r="F10" i="19"/>
  <c r="D25" i="6" s="1"/>
  <c r="F11" i="19"/>
  <c r="D26" i="6" s="1"/>
  <c r="F12" i="19"/>
  <c r="D27" i="6" s="1"/>
  <c r="F13" i="19"/>
  <c r="D28" i="6" s="1"/>
  <c r="H14" i="19"/>
  <c r="F13" i="6" s="1"/>
  <c r="H15" i="19"/>
  <c r="F14" i="6" s="1"/>
  <c r="H16" i="19"/>
  <c r="F15" i="6" s="1"/>
  <c r="H17" i="19"/>
  <c r="F16" i="6" s="1"/>
  <c r="F18" i="19"/>
  <c r="D17" i="6" s="1"/>
  <c r="F19" i="19"/>
  <c r="D18" i="6" s="1"/>
  <c r="F20" i="19"/>
  <c r="D19" i="6" s="1"/>
  <c r="H21" i="19"/>
  <c r="F20" i="6" s="1"/>
  <c r="F14" i="19"/>
  <c r="D13" i="6" s="1"/>
  <c r="F15" i="19"/>
  <c r="D14" i="6" s="1"/>
  <c r="F16" i="19"/>
  <c r="D15" i="6" s="1"/>
  <c r="F17" i="19"/>
  <c r="D16" i="6" s="1"/>
  <c r="F21" i="19"/>
  <c r="D20" i="6" s="1"/>
  <c r="F29" i="19"/>
  <c r="D12" i="6" s="1"/>
  <c r="G18" i="19"/>
  <c r="E17" i="6" s="1"/>
  <c r="G19" i="19"/>
  <c r="E18" i="6" s="1"/>
  <c r="G20" i="19"/>
  <c r="E19" i="6" s="1"/>
  <c r="G22" i="19"/>
  <c r="E5" i="6" s="1"/>
  <c r="G23" i="19"/>
  <c r="E6" i="6" s="1"/>
  <c r="G24" i="19"/>
  <c r="E7" i="6" s="1"/>
  <c r="G25" i="19"/>
  <c r="E8" i="6" s="1"/>
  <c r="G26" i="19"/>
  <c r="E9" i="6" s="1"/>
  <c r="G27" i="19"/>
  <c r="E10" i="6" s="1"/>
  <c r="G28" i="19"/>
  <c r="E11" i="6" s="1"/>
  <c r="G32" i="10"/>
  <c r="D32" i="10"/>
  <c r="G33" i="10"/>
  <c r="E32" i="10"/>
  <c r="H9" i="31"/>
  <c r="F38" i="1"/>
  <c r="D51" i="6" s="1"/>
  <c r="G37" i="1"/>
  <c r="E50" i="6" s="1"/>
  <c r="H8" i="31"/>
  <c r="G38" i="1"/>
  <c r="E51" i="6" s="1"/>
  <c r="F30" i="6"/>
  <c r="F29" i="6"/>
  <c r="G6" i="23"/>
  <c r="E6" i="23"/>
  <c r="E22" i="23"/>
  <c r="E26" i="23"/>
  <c r="G26" i="23"/>
  <c r="G22" i="23"/>
  <c r="D6" i="23"/>
  <c r="D22" i="23"/>
  <c r="D26" i="23"/>
  <c r="D18" i="23"/>
  <c r="F7" i="32" l="1"/>
  <c r="G7" i="32" s="1"/>
  <c r="V36" i="37"/>
  <c r="P36" i="37"/>
  <c r="T36" i="37" s="1"/>
  <c r="G13" i="37" s="1"/>
  <c r="P30" i="37"/>
  <c r="T30" i="37" s="1"/>
  <c r="G7" i="37" s="1"/>
  <c r="V30" i="37"/>
  <c r="H31" i="37"/>
  <c r="G8" i="33"/>
  <c r="E9" i="32"/>
  <c r="F9" i="32" s="1"/>
  <c r="P37" i="37"/>
  <c r="T37" i="37" s="1"/>
  <c r="G14" i="37" s="1"/>
  <c r="V37" i="37"/>
  <c r="P29" i="37"/>
  <c r="T29" i="37" s="1"/>
  <c r="G6" i="37" s="1"/>
  <c r="X29" i="37"/>
  <c r="H6" i="37" s="1"/>
  <c r="V33" i="37"/>
  <c r="P33" i="37"/>
  <c r="T33" i="37" s="1"/>
  <c r="G10" i="37" s="1"/>
  <c r="V35" i="37"/>
  <c r="P35" i="37"/>
  <c r="T35" i="37" s="1"/>
  <c r="G12" i="37" s="1"/>
  <c r="H32" i="37"/>
  <c r="G9" i="33"/>
  <c r="E10" i="32"/>
  <c r="F10" i="32" s="1"/>
  <c r="P34" i="37"/>
  <c r="T34" i="37" s="1"/>
  <c r="G11" i="37" s="1"/>
  <c r="V34" i="37"/>
  <c r="G17" i="32"/>
  <c r="G16" i="32"/>
  <c r="G13" i="32"/>
  <c r="G15" i="32"/>
  <c r="G14" i="32"/>
  <c r="F50" i="6"/>
  <c r="F51" i="6"/>
  <c r="G7" i="35"/>
  <c r="H7" i="35" s="1"/>
  <c r="H7" i="33"/>
  <c r="G11" i="32"/>
  <c r="G12" i="32"/>
  <c r="G6" i="35"/>
  <c r="H6" i="35" s="1"/>
  <c r="H6" i="33"/>
  <c r="X34" i="37" l="1"/>
  <c r="H11" i="37" s="1"/>
  <c r="W34" i="37"/>
  <c r="X33" i="37"/>
  <c r="H10" i="37" s="1"/>
  <c r="W33" i="37"/>
  <c r="X30" i="37"/>
  <c r="H7" i="37" s="1"/>
  <c r="W30" i="37"/>
  <c r="X35" i="37"/>
  <c r="H12" i="37" s="1"/>
  <c r="W35" i="37"/>
  <c r="X37" i="37"/>
  <c r="H14" i="37" s="1"/>
  <c r="W37" i="37"/>
  <c r="X36" i="37"/>
  <c r="H13" i="37" s="1"/>
  <c r="W36" i="37"/>
  <c r="C7" i="30"/>
  <c r="C8" i="30" s="1"/>
  <c r="C9" i="30" s="1"/>
  <c r="P32" i="37"/>
  <c r="T32" i="37" s="1"/>
  <c r="G9" i="37" s="1"/>
  <c r="V32" i="37"/>
  <c r="P31" i="37"/>
  <c r="T31" i="37" s="1"/>
  <c r="G8" i="37" s="1"/>
  <c r="V31" i="37"/>
  <c r="G16" i="35"/>
  <c r="H16" i="35" s="1"/>
  <c r="H16" i="33"/>
  <c r="G15" i="35"/>
  <c r="H15" i="35" s="1"/>
  <c r="H15" i="33"/>
  <c r="G12" i="35"/>
  <c r="H12" i="35" s="1"/>
  <c r="H12" i="33"/>
  <c r="G13" i="35"/>
  <c r="H13" i="35" s="1"/>
  <c r="H13" i="33"/>
  <c r="G14" i="35"/>
  <c r="H14" i="35" s="1"/>
  <c r="H14" i="33"/>
  <c r="G11" i="35"/>
  <c r="H11" i="35" s="1"/>
  <c r="H11" i="33"/>
  <c r="G10" i="32"/>
  <c r="G10" i="35"/>
  <c r="H10" i="35" s="1"/>
  <c r="H10" i="33"/>
  <c r="G9" i="32"/>
  <c r="X32" i="37" l="1"/>
  <c r="H9" i="37" s="1"/>
  <c r="W32" i="37"/>
  <c r="X31" i="37"/>
  <c r="H8" i="37" s="1"/>
  <c r="W31" i="37"/>
  <c r="G8" i="35"/>
  <c r="H8" i="35" s="1"/>
  <c r="H8" i="33"/>
  <c r="H9" i="33"/>
  <c r="G9" i="35"/>
  <c r="H9" i="35" s="1"/>
  <c r="E54" i="11" l="1"/>
  <c r="E62" i="11"/>
  <c r="E72" i="11"/>
  <c r="F72" i="11"/>
  <c r="G76" i="11"/>
  <c r="G69" i="11"/>
  <c r="E49" i="11"/>
  <c r="E39" i="11"/>
  <c r="G53" i="11"/>
  <c r="E59" i="11"/>
  <c r="F46" i="11"/>
  <c r="E46" i="11"/>
  <c r="F47" i="11"/>
  <c r="G15" i="11"/>
  <c r="E26" i="11"/>
  <c r="G39" i="11"/>
  <c r="G55" i="11"/>
  <c r="F54" i="11"/>
  <c r="F62" i="11"/>
  <c r="E30" i="11"/>
  <c r="F30" i="11"/>
  <c r="G36" i="11"/>
  <c r="D54" i="11"/>
  <c r="G54" i="11"/>
  <c r="E29" i="11"/>
  <c r="G71" i="11"/>
  <c r="F75" i="11"/>
  <c r="G37" i="11"/>
  <c r="F41" i="11"/>
  <c r="F53" i="11"/>
  <c r="F65" i="11"/>
  <c r="E22" i="11"/>
  <c r="F17" i="11"/>
  <c r="E5" i="11"/>
  <c r="F28" i="11"/>
  <c r="F20" i="11"/>
  <c r="F15" i="11"/>
  <c r="F12" i="11"/>
  <c r="G14" i="11"/>
  <c r="F7" i="11"/>
  <c r="G26" i="11"/>
  <c r="E8" i="11"/>
  <c r="G13" i="11"/>
  <c r="G5" i="11"/>
  <c r="G22" i="11"/>
  <c r="G17" i="11"/>
  <c r="G75" i="11"/>
  <c r="G41" i="11"/>
  <c r="G60" i="11"/>
  <c r="E74" i="11"/>
  <c r="E32" i="11"/>
  <c r="E40" i="11"/>
  <c r="E48" i="11"/>
  <c r="E56" i="11"/>
  <c r="E64" i="11"/>
  <c r="F74" i="11"/>
  <c r="F32" i="11"/>
  <c r="F40" i="11"/>
  <c r="F48" i="11"/>
  <c r="D72" i="11"/>
  <c r="G72" i="11"/>
  <c r="G52" i="11"/>
  <c r="E71" i="11"/>
  <c r="E31" i="11"/>
  <c r="D41" i="11"/>
  <c r="E41" i="11"/>
  <c r="G78" i="11"/>
  <c r="G68" i="11"/>
  <c r="F31" i="11"/>
  <c r="F59" i="11"/>
  <c r="D46" i="11"/>
  <c r="G46" i="11"/>
  <c r="F10" i="11"/>
  <c r="D17" i="11"/>
  <c r="E17" i="11"/>
  <c r="F21" i="11"/>
  <c r="E20" i="11"/>
  <c r="E12" i="11"/>
  <c r="E7" i="11"/>
  <c r="G11" i="11"/>
  <c r="G23" i="11"/>
  <c r="G8" i="11"/>
  <c r="G47" i="11"/>
  <c r="G77" i="11"/>
  <c r="G43" i="11"/>
  <c r="D59" i="11"/>
  <c r="G59" i="11"/>
  <c r="G50" i="11"/>
  <c r="F56" i="11"/>
  <c r="F64" i="11"/>
  <c r="D30" i="11"/>
  <c r="G30" i="11"/>
  <c r="D64" i="11"/>
  <c r="G64" i="11"/>
  <c r="G73" i="11"/>
  <c r="D53" i="11"/>
  <c r="E53" i="11"/>
  <c r="G42" i="11"/>
  <c r="E61" i="11"/>
  <c r="D71" i="11"/>
  <c r="F37" i="11"/>
  <c r="F49" i="11"/>
  <c r="G63" i="11"/>
  <c r="E63" i="11"/>
  <c r="F23" i="11"/>
  <c r="E28" i="11"/>
  <c r="F25" i="11"/>
  <c r="G24" i="11"/>
  <c r="E14" i="11"/>
  <c r="F19" i="11"/>
  <c r="G29" i="11"/>
  <c r="G45" i="11"/>
  <c r="G61" i="11"/>
  <c r="G57" i="11"/>
  <c r="E76" i="11"/>
  <c r="E34" i="11"/>
  <c r="E42" i="11"/>
  <c r="E50" i="11"/>
  <c r="E58" i="11"/>
  <c r="E66" i="11"/>
  <c r="D76" i="11"/>
  <c r="F76" i="11"/>
  <c r="F34" i="11"/>
  <c r="D42" i="11"/>
  <c r="F42" i="11"/>
  <c r="D40" i="11"/>
  <c r="G40" i="11"/>
  <c r="E73" i="11"/>
  <c r="E33" i="11"/>
  <c r="E43" i="11"/>
  <c r="E55" i="11"/>
  <c r="E65" i="11"/>
  <c r="G58" i="11"/>
  <c r="F35" i="11"/>
  <c r="F77" i="11"/>
  <c r="D43" i="11"/>
  <c r="F43" i="11"/>
  <c r="E51" i="11"/>
  <c r="D55" i="11"/>
  <c r="F55" i="11"/>
  <c r="F67" i="11"/>
  <c r="E10" i="11"/>
  <c r="E6" i="11"/>
  <c r="E21" i="11"/>
  <c r="E13" i="11"/>
  <c r="E16" i="11"/>
  <c r="F27" i="11"/>
  <c r="G27" i="11"/>
  <c r="D20" i="11"/>
  <c r="G20" i="11"/>
  <c r="D7" i="11"/>
  <c r="G7" i="11"/>
  <c r="D31" i="11"/>
  <c r="G31" i="11"/>
  <c r="G33" i="11"/>
  <c r="D49" i="11"/>
  <c r="G49" i="11"/>
  <c r="D65" i="11"/>
  <c r="G65" i="11"/>
  <c r="G38" i="11"/>
  <c r="F38" i="11"/>
  <c r="D38" i="11"/>
  <c r="E38" i="11"/>
  <c r="E78" i="11"/>
  <c r="E36" i="11"/>
  <c r="E44" i="11"/>
  <c r="E52" i="11"/>
  <c r="E60" i="11"/>
  <c r="E68" i="11"/>
  <c r="D78" i="11"/>
  <c r="F78" i="11"/>
  <c r="D36" i="11"/>
  <c r="F36" i="11"/>
  <c r="F44" i="11"/>
  <c r="D32" i="11"/>
  <c r="G32" i="11"/>
  <c r="D47" i="11"/>
  <c r="E47" i="11"/>
  <c r="E57" i="11"/>
  <c r="D48" i="11"/>
  <c r="G48" i="11"/>
  <c r="D73" i="11"/>
  <c r="F73" i="11"/>
  <c r="D39" i="11"/>
  <c r="F39" i="11"/>
  <c r="F51" i="11"/>
  <c r="D63" i="11"/>
  <c r="F63" i="11"/>
  <c r="D13" i="11"/>
  <c r="F16" i="11"/>
  <c r="D27" i="11"/>
  <c r="E27" i="11"/>
  <c r="D26" i="11"/>
  <c r="F26" i="11"/>
  <c r="D8" i="11"/>
  <c r="F8" i="11"/>
  <c r="D28" i="11"/>
  <c r="G28" i="11"/>
  <c r="D16" i="11"/>
  <c r="G16" i="11"/>
  <c r="D12" i="11"/>
  <c r="G12" i="11"/>
  <c r="D14" i="11"/>
  <c r="G35" i="11"/>
  <c r="D51" i="11"/>
  <c r="G51" i="11"/>
  <c r="G67" i="11"/>
  <c r="D37" i="11"/>
  <c r="E37" i="11"/>
  <c r="D29" i="11"/>
  <c r="F29" i="11"/>
  <c r="E24" i="11"/>
  <c r="E11" i="11"/>
  <c r="D50" i="11"/>
  <c r="F50" i="11"/>
  <c r="E45" i="11"/>
  <c r="D33" i="11"/>
  <c r="F33" i="11"/>
  <c r="D23" i="11"/>
  <c r="E23" i="11"/>
  <c r="D6" i="11"/>
  <c r="G6" i="11"/>
  <c r="G25" i="11"/>
  <c r="D68" i="11"/>
  <c r="F68" i="11"/>
  <c r="D77" i="11"/>
  <c r="E77" i="11"/>
  <c r="F69" i="11"/>
  <c r="D52" i="11"/>
  <c r="F52" i="11"/>
  <c r="D57" i="11"/>
  <c r="F57" i="11"/>
  <c r="E19" i="11"/>
  <c r="D5" i="11"/>
  <c r="D19" i="11"/>
  <c r="G19" i="11"/>
  <c r="D58" i="11"/>
  <c r="F58" i="11"/>
  <c r="D61" i="11"/>
  <c r="F61" i="11"/>
  <c r="F18" i="11"/>
  <c r="F9" i="11"/>
  <c r="D62" i="11"/>
  <c r="G62" i="11"/>
  <c r="E18" i="11"/>
  <c r="E9" i="11"/>
  <c r="D56" i="11"/>
  <c r="G56" i="11"/>
  <c r="D67" i="11"/>
  <c r="E67" i="11"/>
  <c r="D9" i="11"/>
  <c r="G9" i="11"/>
  <c r="D69" i="11"/>
  <c r="E69" i="11"/>
  <c r="D45" i="11"/>
  <c r="F45" i="11"/>
  <c r="D35" i="11"/>
  <c r="E35" i="11"/>
  <c r="D11" i="11"/>
  <c r="F11" i="11"/>
  <c r="D21" i="11"/>
  <c r="G21" i="11"/>
  <c r="D60" i="11"/>
  <c r="F60" i="11"/>
  <c r="D44" i="11"/>
  <c r="G44" i="11"/>
  <c r="D15" i="11"/>
  <c r="E15" i="11"/>
  <c r="D18" i="11"/>
  <c r="G18" i="11"/>
  <c r="F66" i="11"/>
  <c r="D75" i="11"/>
  <c r="E75" i="11"/>
  <c r="D25" i="11"/>
  <c r="E25" i="11"/>
  <c r="D22" i="11"/>
  <c r="F22" i="11"/>
  <c r="D10" i="11"/>
  <c r="G10" i="11"/>
  <c r="D74" i="11"/>
  <c r="G74" i="11"/>
  <c r="D34" i="11"/>
  <c r="G34" i="11"/>
  <c r="D66" i="11"/>
  <c r="G66" i="11"/>
  <c r="D24" i="11"/>
  <c r="F24" i="11"/>
  <c r="F5" i="11" l="1"/>
  <c r="F13" i="11"/>
  <c r="F14" i="11"/>
  <c r="F71" i="11"/>
  <c r="F6" i="11"/>
  <c r="G25" i="32" l="1"/>
  <c r="G24" i="32"/>
  <c r="G23" i="32"/>
  <c r="G22" i="32"/>
  <c r="G23" i="35" l="1"/>
  <c r="H23" i="35" s="1"/>
  <c r="H23" i="33"/>
  <c r="G21" i="32"/>
  <c r="G22" i="35"/>
  <c r="H22" i="35" s="1"/>
  <c r="H22" i="33"/>
  <c r="H20" i="33"/>
  <c r="G20" i="35"/>
  <c r="H20" i="35" s="1"/>
  <c r="G21" i="35"/>
  <c r="H21" i="35" s="1"/>
  <c r="H21" i="33"/>
  <c r="G24" i="35"/>
  <c r="H24" i="35" s="1"/>
  <c r="H24" i="33"/>
  <c r="G25" i="35" l="1"/>
  <c r="H25" i="35" s="1"/>
</calcChain>
</file>

<file path=xl/sharedStrings.xml><?xml version="1.0" encoding="utf-8"?>
<sst xmlns="http://schemas.openxmlformats.org/spreadsheetml/2006/main" count="4332" uniqueCount="524">
  <si>
    <t>Sample</t>
  </si>
  <si>
    <t>Mean</t>
  </si>
  <si>
    <t>Concession Card/Passport to Leisure</t>
  </si>
  <si>
    <t>Aberdeenshire</t>
  </si>
  <si>
    <t>Angus</t>
  </si>
  <si>
    <t>Argyll &amp; Bute</t>
  </si>
  <si>
    <t>Borders</t>
  </si>
  <si>
    <t>City of Aberdeen</t>
  </si>
  <si>
    <t>City of Dundee</t>
  </si>
  <si>
    <t>City of Edinburgh</t>
  </si>
  <si>
    <t>City of Glasgow</t>
  </si>
  <si>
    <t>Clackmannan</t>
  </si>
  <si>
    <t>Dumfries &amp; Galloway</t>
  </si>
  <si>
    <t>East Ayrshire</t>
  </si>
  <si>
    <t>East Dunbartonshire</t>
  </si>
  <si>
    <t>East Lothian</t>
  </si>
  <si>
    <t>East Renfrewshire</t>
  </si>
  <si>
    <t>Falkirk</t>
  </si>
  <si>
    <t>Fife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</si>
  <si>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</si>
  <si>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</si>
  <si>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</si>
  <si>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</si>
  <si>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</si>
  <si>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</si>
  <si>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</si>
  <si>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</si>
  <si>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Shetland</t>
  </si>
  <si>
    <t>South Ayrshire</t>
  </si>
  <si>
    <t>South Lanarkshire</t>
  </si>
  <si>
    <t>Stirling</t>
  </si>
  <si>
    <t>West Dunbartonshire</t>
  </si>
  <si>
    <t>West Lothian</t>
  </si>
  <si>
    <t>Western Isles</t>
  </si>
  <si>
    <t>Tennis season ticket</t>
  </si>
  <si>
    <t>Bowls season ticket</t>
  </si>
  <si>
    <t>Golf season ticket</t>
  </si>
  <si>
    <t>Fishing Permit annual ticket</t>
  </si>
  <si>
    <t>Swimming per one hour session (Conventional Pool)(adult) peak</t>
  </si>
  <si>
    <t>Annual Season ticket</t>
  </si>
  <si>
    <t>Disabilities</t>
  </si>
  <si>
    <t>Income Support</t>
  </si>
  <si>
    <t>Students</t>
  </si>
  <si>
    <t>Unemployed</t>
  </si>
  <si>
    <t>Single Parents</t>
  </si>
  <si>
    <t>Adults</t>
  </si>
  <si>
    <t>Families</t>
  </si>
  <si>
    <t>Mean Charge</t>
  </si>
  <si>
    <t>Adult</t>
  </si>
  <si>
    <t>Juvenile</t>
  </si>
  <si>
    <t>5-a-side Football (hall hire per hour)</t>
  </si>
  <si>
    <t>Badminton (per court per hour)</t>
  </si>
  <si>
    <t>Squash (per court per 40 minutes)</t>
  </si>
  <si>
    <t>Bowls Season Ticket (per person)</t>
  </si>
  <si>
    <t>Golf Round Weekends (per person)</t>
  </si>
  <si>
    <t>Swimming (per person)</t>
  </si>
  <si>
    <t>Swimming Lesson (per person)</t>
  </si>
  <si>
    <t>Senior Citizen</t>
  </si>
  <si>
    <t>Sauna (per person)</t>
  </si>
  <si>
    <t>Annual</t>
  </si>
  <si>
    <t>Change</t>
  </si>
  <si>
    <t>RPI (year on year: Sept - Sept)</t>
  </si>
  <si>
    <t>Facility</t>
  </si>
  <si>
    <t>User</t>
  </si>
  <si>
    <t>Table Tennis</t>
  </si>
  <si>
    <t>Indoor Cricket Nets</t>
  </si>
  <si>
    <t>Skate Hire</t>
  </si>
  <si>
    <t>Curling</t>
  </si>
  <si>
    <t>Climbing Walls</t>
  </si>
  <si>
    <t>Supervised Creche Session</t>
  </si>
  <si>
    <t>Trampolining</t>
  </si>
  <si>
    <t>Swimming Spectator</t>
  </si>
  <si>
    <t>Free</t>
  </si>
  <si>
    <t>Reduced</t>
  </si>
  <si>
    <t>* see www.incomesdata.com/statistics/rpitable.htm for RPI information</t>
  </si>
  <si>
    <t>RPI</t>
  </si>
  <si>
    <t>Monthly direct debit membership</t>
  </si>
  <si>
    <t>Public Ice Skating</t>
  </si>
  <si>
    <t>-</t>
  </si>
  <si>
    <t>Annual membership</t>
  </si>
  <si>
    <t>Gym, swim and health suite</t>
  </si>
  <si>
    <t>Gym, swim, health suite and fitness classes</t>
  </si>
  <si>
    <t xml:space="preserve">Adult </t>
  </si>
  <si>
    <t>Senior citizen</t>
  </si>
  <si>
    <t>Table tennis (per table per hour)</t>
  </si>
  <si>
    <t>Aerobics/keep fit (per session)</t>
  </si>
  <si>
    <t>Gym and swim</t>
  </si>
  <si>
    <t>Min</t>
  </si>
  <si>
    <t>Max</t>
  </si>
  <si>
    <t>Table 4: Increase in Mean Charges Year on Year</t>
  </si>
  <si>
    <t>Table 3: Mean Charges for Selected Activities</t>
  </si>
  <si>
    <t>Table:5: Percentage Changes in Mean Year on Year</t>
  </si>
  <si>
    <t>Childrens soft play</t>
  </si>
  <si>
    <t>Charge per child</t>
  </si>
  <si>
    <t>Personal training</t>
  </si>
  <si>
    <t>Sport coaching session</t>
  </si>
  <si>
    <t>Joining/administration fee</t>
  </si>
  <si>
    <t>Joining/administration fee for memberships</t>
  </si>
  <si>
    <t>% change</t>
  </si>
  <si>
    <t>Perth &amp; Kinross</t>
  </si>
  <si>
    <t>Per hour</t>
  </si>
  <si>
    <t>Gym, swim and fitness classes</t>
  </si>
  <si>
    <t>Activities</t>
  </si>
  <si>
    <t>People receiving working tax credits</t>
  </si>
  <si>
    <t>Armed forces</t>
  </si>
  <si>
    <t>Average annual percentage change - survey</t>
  </si>
  <si>
    <t>Inland Water - Pedestrian Access</t>
  </si>
  <si>
    <t>Inland Water - Vehicle Access</t>
  </si>
  <si>
    <t>Sea - Pedestrian Access</t>
  </si>
  <si>
    <t>Sea - Vehicle Access</t>
  </si>
  <si>
    <t>2015 charges in 2016 prices</t>
  </si>
  <si>
    <t>2015-2016 change adj for inflation</t>
  </si>
  <si>
    <t>N/A</t>
  </si>
  <si>
    <t xml:space="preserve">        -</t>
  </si>
  <si>
    <t>2016-2017 change adj for inflation</t>
  </si>
  <si>
    <t>2016 charges in 2017 prices</t>
  </si>
  <si>
    <t>44..5</t>
  </si>
  <si>
    <t>2015 charges in 2019 prices</t>
  </si>
  <si>
    <t>2018 charges in 2019 prices</t>
  </si>
  <si>
    <t>2018-2019 change adj for inflation</t>
  </si>
  <si>
    <t>Sample Size</t>
  </si>
  <si>
    <t>Table 1: Sports Facilities Charges, Changes April 2018 - 2019</t>
  </si>
  <si>
    <t>Variable</t>
  </si>
  <si>
    <t>2019</t>
  </si>
  <si>
    <t>Year</t>
  </si>
  <si>
    <t>Average Annual Charge</t>
  </si>
  <si>
    <t>Hockey Hall (per hour)</t>
  </si>
  <si>
    <t>Gymnastics Hall (per hour)</t>
  </si>
  <si>
    <t>Martial Arts Hall (per hour)</t>
  </si>
  <si>
    <t>Trampoline Session (per person)</t>
  </si>
  <si>
    <t>Badminton Court (per court per hour)</t>
  </si>
  <si>
    <t>Squash Court (per court per 40 minutes)</t>
  </si>
  <si>
    <t>Table Tennis (per table per hour)</t>
  </si>
  <si>
    <t>Weights (per person)</t>
  </si>
  <si>
    <t>Multigym/Hi-tech Fitness (per person per session)</t>
  </si>
  <si>
    <t>Keep-fit Session (per person per session)</t>
  </si>
  <si>
    <t>Zumba Session (per person per session)</t>
  </si>
  <si>
    <t>Yoga Session (per person per session)</t>
  </si>
  <si>
    <t>Personal training (per person, per hour)</t>
  </si>
  <si>
    <t>Sport coaching session (per hour)</t>
  </si>
  <si>
    <t>Indoor Bowling (per person per session)</t>
  </si>
  <si>
    <t>Carpet Bowls Session (per person)</t>
  </si>
  <si>
    <t>Indoor Cricket Nets (per session)</t>
  </si>
  <si>
    <t>Public Ice Skating (per person per session)</t>
  </si>
  <si>
    <t>Figure skating  (per person per session)</t>
  </si>
  <si>
    <t>Skate Hire (per person per session)</t>
  </si>
  <si>
    <t>Curling (per 2 hour session, per person)</t>
  </si>
  <si>
    <t>Ice Hockey/Skating club (per session)</t>
  </si>
  <si>
    <t>Climbing Walls (per person per session)</t>
  </si>
  <si>
    <t>Ice Hockey/Skating club(per session)</t>
  </si>
  <si>
    <t>Climbing Walls(per person per session)</t>
  </si>
  <si>
    <t>Large Sports Hall - Peak (per hour)</t>
  </si>
  <si>
    <t>Large Sports Hall - Off-Peak (per hour)</t>
  </si>
  <si>
    <t>Medium Sports Hall - Peak (per hour)</t>
  </si>
  <si>
    <t>Medium Sports Hall - Off-Peak (per hour)</t>
  </si>
  <si>
    <t>Small Sports Hall - Peak (per hour)</t>
  </si>
  <si>
    <t>Small Sports Hall - Off-Peak (per hour)</t>
  </si>
  <si>
    <t>Five-a-side Football Hall (per hour)</t>
  </si>
  <si>
    <t>Basketball Hall (per hour)</t>
  </si>
  <si>
    <t>Volleyball Hall (per hour)</t>
  </si>
  <si>
    <t>Changing Facilities for Pitch Sports (Sat pm)</t>
  </si>
  <si>
    <t>Synthetic Grass Pitch, 3G (Sat pm) (per pitch per hour)</t>
  </si>
  <si>
    <t>Synthetic Grass Pitch, water based (Sat pm) (per pitch per hour)</t>
  </si>
  <si>
    <t>Synthetic 60x40 Pitch, 3G (Sat pm) (per pitch per hour)</t>
  </si>
  <si>
    <t>Synthetic 5-a-side Pitch, 3G (Sat pm) (per pitch per hour)</t>
  </si>
  <si>
    <t>Synthetic 1/3 full pitch, 3G (Sat pm) (per hour)</t>
  </si>
  <si>
    <t>Synthetic 1/3 full pitch, water based (Sat pm) (per hour)</t>
  </si>
  <si>
    <t>Synthetic hockey pitch, 3G (Sat pm) (per pitch per hour)</t>
  </si>
  <si>
    <t>Synthetic hockey pitch, water based (Sat pm) (per pitch per hour)</t>
  </si>
  <si>
    <t>Pitch 'n' putt/Par 3 golf (per 9 holes per person)</t>
  </si>
  <si>
    <t>Putting Round (per person)</t>
  </si>
  <si>
    <t>Golf Driving Range (per bucket of balls)</t>
  </si>
  <si>
    <t>Trampolining (per person)</t>
  </si>
  <si>
    <t>Dry Ski Slope Session (per person)</t>
  </si>
  <si>
    <t>Grass Football Pitch (Sat pm) (per pitch per game)</t>
  </si>
  <si>
    <t>Grass Football Pitch - plus changing (Sat pm) (per pitch per game)</t>
  </si>
  <si>
    <t>Grass Rugby Pitch - plus changing (Sat pm) (per pitch per game)</t>
  </si>
  <si>
    <t>Grass Shinty Pitch - plus changing (Sat pm) (per pitch per game)</t>
  </si>
  <si>
    <t>Grass Cricket Pitch - plus changing (Sat pm) (per pitch per game)</t>
  </si>
  <si>
    <t>Other Pitch Sports - plus changing (Sat pm) (per pitch per game)</t>
  </si>
  <si>
    <t>Grass Football Pitch (Sat pm) (per pitch per hour)</t>
  </si>
  <si>
    <t>Grass Football Pitch - plus changing (Sat pm) (per pitch per hour)</t>
  </si>
  <si>
    <t>Grass Rugby Pitch - plus changing (Sat pm) (per pitch per hour)</t>
  </si>
  <si>
    <t>Grass Shinty Pitch - plus changing (Sat pm) (per pitch per hour)</t>
  </si>
  <si>
    <t>Grass Cricket Pitch - plus changing (Sat pm) (per pitch per hour)</t>
  </si>
  <si>
    <t>Other Pitch Sports - plus changing (Sat pm) (per pitch per hour)</t>
  </si>
  <si>
    <t>9-hole par 3 golf round (weekday) (per person)</t>
  </si>
  <si>
    <t>Fishing Permit (from bank) (per person per day)</t>
  </si>
  <si>
    <t>Floodlighting for Synthetic Pitch (per pitch per hour)</t>
  </si>
  <si>
    <t>Tennis Court (per court per hour)</t>
  </si>
  <si>
    <t>Tennis Season Ticket (per person)</t>
  </si>
  <si>
    <t>Bowls Session (per person)</t>
  </si>
  <si>
    <t>18-Hole Golf Round (weekend) (per person)</t>
  </si>
  <si>
    <t>18-Hole Golf Round (weekday) (per person)</t>
  </si>
  <si>
    <t>Golf Season Ticket (per person)</t>
  </si>
  <si>
    <t>9-hole par 3 golf round (weekend) (per person)</t>
  </si>
  <si>
    <t>Fishing Permit (from boat) (per person per day)</t>
  </si>
  <si>
    <t>Fishing - Annual Ticket (per person)</t>
  </si>
  <si>
    <t>Equestrian Centres (per person per session)</t>
  </si>
  <si>
    <t>Windsurfing (per person per session)</t>
  </si>
  <si>
    <t>Canoeing (per person per session)</t>
  </si>
  <si>
    <t>Sailing (per person per session)</t>
  </si>
  <si>
    <t>Boating Session (per person)</t>
  </si>
  <si>
    <t>Athletics track – grass (per person per session)</t>
  </si>
  <si>
    <t>Athletics track – grass (per group per session)</t>
  </si>
  <si>
    <t>Separate changing facilities for athletics track - grass</t>
  </si>
  <si>
    <t>Athletics track – blaize (per person per session)</t>
  </si>
  <si>
    <t>Athletics track – blaize (per group per session)</t>
  </si>
  <si>
    <t>Separate changing facilities for athletics track - blaize</t>
  </si>
  <si>
    <t>Athletics track – synthetic (per person per session)</t>
  </si>
  <si>
    <t>Athletics track – synthetic (per group per session)</t>
  </si>
  <si>
    <t>Separate changing facilities for athletics track - synthetic</t>
  </si>
  <si>
    <r>
      <t>sport</t>
    </r>
    <r>
      <rPr>
        <sz val="11"/>
        <rFont val="Arial"/>
        <family val="2"/>
      </rPr>
      <t>scotland</t>
    </r>
  </si>
  <si>
    <t>Swimming Session (per person per hour) Conventional Pool</t>
  </si>
  <si>
    <t>Swimming Session (per person per hour) Leisure Pool</t>
  </si>
  <si>
    <t>Swimming Lesson (per person) Conventional Pool</t>
  </si>
  <si>
    <t>Swimming Lesson (per person per hour) Leisure Pool</t>
  </si>
  <si>
    <t>Water Aerobics (per session) Conventional Pool</t>
  </si>
  <si>
    <t>Water Aerobics (per session) Leisure Pool</t>
  </si>
  <si>
    <t>Swimming (per person per 10 tickets) Conventional Pool</t>
  </si>
  <si>
    <t>Swimming (per person per 10 tickets) Leisure Pool</t>
  </si>
  <si>
    <t>Swimming Season Ticket (per person per year) Conventional Pool</t>
  </si>
  <si>
    <t>Swimming Season Ticket (per person per year) Leisure Pool</t>
  </si>
  <si>
    <t>Monthly Swimming Ticket (per person per month) Conventional Pool</t>
  </si>
  <si>
    <t>Monthly Swimming Ticket (per person per month) Leisure Pool</t>
  </si>
  <si>
    <t xml:space="preserve">Sauna Session (per person per hour) </t>
  </si>
  <si>
    <t xml:space="preserve">Turkish/Steam Bath (per person per session) </t>
  </si>
  <si>
    <t xml:space="preserve">Swimming if Flume Included Leisure Pool  (per person) </t>
  </si>
  <si>
    <t>Individual membership Direct debit</t>
  </si>
  <si>
    <t>Joint membership Annual</t>
  </si>
  <si>
    <t>Joint membership Direct debit</t>
  </si>
  <si>
    <t>Family membership Annual</t>
  </si>
  <si>
    <t>Family membership Direct debit</t>
  </si>
  <si>
    <t>Membership Type</t>
  </si>
  <si>
    <t>Time</t>
  </si>
  <si>
    <t>Duration</t>
  </si>
  <si>
    <t>Per hall per hour</t>
  </si>
  <si>
    <t>Peak</t>
  </si>
  <si>
    <t>Per session per person</t>
  </si>
  <si>
    <t>Per court per hour</t>
  </si>
  <si>
    <t>Per court per 40 minute session</t>
  </si>
  <si>
    <t>Per table per hour</t>
  </si>
  <si>
    <t>Per lane per hour</t>
  </si>
  <si>
    <t>Per 2 hour session per person</t>
  </si>
  <si>
    <t>Joint Membership Annual charge</t>
  </si>
  <si>
    <t>Family Membership Annual charge</t>
  </si>
  <si>
    <t>Joint Membership Monthly Direct Debit</t>
  </si>
  <si>
    <t>Family Membership Monthly Direct Debit</t>
  </si>
  <si>
    <t>For members</t>
  </si>
  <si>
    <t>For non-members</t>
  </si>
  <si>
    <t>Per child per session</t>
  </si>
  <si>
    <t>Per Child</t>
  </si>
  <si>
    <t>Per person per hour</t>
  </si>
  <si>
    <t>Admission charge for members</t>
  </si>
  <si>
    <t>Admission charge for non-members</t>
  </si>
  <si>
    <t>Supervised Creche</t>
  </si>
  <si>
    <t>5-a-side Football</t>
  </si>
  <si>
    <t>Basketball</t>
  </si>
  <si>
    <t>Volleyball</t>
  </si>
  <si>
    <t>Hockey</t>
  </si>
  <si>
    <t>Gymnastics</t>
  </si>
  <si>
    <t>Martial Arts</t>
  </si>
  <si>
    <t>Football: synthetic 1/4 or 1/2 pitch hire</t>
  </si>
  <si>
    <t>Cycling</t>
  </si>
  <si>
    <t>Bouldering Walls</t>
  </si>
  <si>
    <t>Weights Room</t>
  </si>
  <si>
    <t>Multi-gym/Hi-tech Fitness</t>
  </si>
  <si>
    <t>Aerobics/Keep Fit</t>
  </si>
  <si>
    <t>Zumba</t>
  </si>
  <si>
    <t>Yoga</t>
  </si>
  <si>
    <t>Indoor Bowls, full rink</t>
  </si>
  <si>
    <t>Short Mat/Carpet Bowls</t>
  </si>
  <si>
    <t>Figure skating</t>
  </si>
  <si>
    <t>Badminton</t>
  </si>
  <si>
    <t>Squash</t>
  </si>
  <si>
    <t>Ice Hockey/skating club</t>
  </si>
  <si>
    <t>Gym and swim - Sports Centre</t>
  </si>
  <si>
    <t>Gym, swim and health suite Sports Centre</t>
  </si>
  <si>
    <t>Gym, swim and fitness classes - Sports Centre</t>
  </si>
  <si>
    <t>Gym, swim, health suite and fitness classes - Sports Centre</t>
  </si>
  <si>
    <t>Total</t>
  </si>
  <si>
    <t>Synthetic Grass Pitch, 3G, per hour, peak</t>
  </si>
  <si>
    <t>Average annual charge change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</si>
  <si>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</si>
  <si>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</si>
  <si>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</si>
  <si>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</si>
  <si>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</si>
  <si>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</si>
  <si>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</si>
  <si>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</si>
  <si>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</si>
  <si>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</si>
  <si>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</si>
  <si>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</si>
  <si>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Month</t>
  </si>
  <si>
    <t>https://www.ons.gov.uk/economy/inflationandpriceindices/timeseries/czbh/mm23</t>
  </si>
  <si>
    <t>https://www.ons.gov.uk/economy/inflationandpriceindices/timeseries/chaw/mm23</t>
  </si>
  <si>
    <t>RPI indexed to Jan 1987</t>
  </si>
  <si>
    <t>Sources:</t>
  </si>
  <si>
    <t>RPI adjustment figure</t>
  </si>
  <si>
    <t>Comparison with Sep 2015 RPI</t>
  </si>
  <si>
    <t>Percent comparison with Sep 2015 RPI</t>
  </si>
  <si>
    <t>Adjustment figure against Sep 2015 RPI</t>
  </si>
  <si>
    <t>Table 6: Percentage Changes in Mean Year on Year (adjusted for inflation)</t>
  </si>
  <si>
    <t>2017 charges in 2018 prices</t>
  </si>
  <si>
    <t>2017-2018 change adj for inflation</t>
  </si>
  <si>
    <t>2018-19 % Change Adjusted for Inflation</t>
  </si>
  <si>
    <t>2017-18 % Change Adjusted for Inflation</t>
  </si>
  <si>
    <t>2016-17 % Change Adjusted for Inflation</t>
  </si>
  <si>
    <t>2015-16 % Change Adjusted for Inflation</t>
  </si>
  <si>
    <t>2015-2019 change adj for inflation</t>
  </si>
  <si>
    <t>2015-19 % Change Adjusted for Inflation</t>
  </si>
  <si>
    <t>Table 2: Membership schemes, changes April 2018 – April 2019</t>
  </si>
  <si>
    <t>Monthly Direct Debit</t>
  </si>
  <si>
    <t>Type</t>
  </si>
  <si>
    <t>Table 6 Calculations</t>
  </si>
  <si>
    <t>Floodlighting for Grass Pitch (Sat pm) (per pitch per game)</t>
  </si>
  <si>
    <t>Floodlighting for Grass Pitch (Sat pm) (per pitch per hour)</t>
  </si>
  <si>
    <t>Synthetic Grass Pitch, sand based (Sat pm) (per pitch per hour)</t>
  </si>
  <si>
    <t>Synthetic Grass Pitch, 3G including changing (Sat pm) (per pitch per hour)</t>
  </si>
  <si>
    <t>Synthetic Grass Pitch, water based including changing (Sat pm) (per pitch per hour)</t>
  </si>
  <si>
    <t>Synthetic 60x40 Pitch, sand based (Sat pm) (per pitch per hour)</t>
  </si>
  <si>
    <t>Synthetic 5-a-side Pitch, sand based (Sat pm) (per pitch per hour)</t>
  </si>
  <si>
    <t>Synthetic 1/3 full pitch, sand based (Sat pm) (per hour)</t>
  </si>
  <si>
    <t>Synthetic hockey pitch, sand based (Sat pm) (per pitch per hour)</t>
  </si>
  <si>
    <t>Synthetic Grass Pitch, sand based including changing (Sat pm) (per pitch per hour)</t>
  </si>
  <si>
    <t>Swimming Pool Hire Exclusive Use (per session) Conventional Pool</t>
  </si>
  <si>
    <t>Charge per lane per hour for swimming clubs Conventional Pool</t>
  </si>
  <si>
    <t xml:space="preserve">Flume Leisure Pool  (per person per 10 tickets) </t>
  </si>
  <si>
    <t>Charges for Sports Facilities in Scotland 2018/19</t>
  </si>
  <si>
    <t>Individual membership Annual</t>
  </si>
  <si>
    <t>Appendix 2a: Charges for grass pitches per game, 2018</t>
  </si>
  <si>
    <t>Appendix 2b: Charges for grass pitches per hour, 2018</t>
  </si>
  <si>
    <t>Appendix 2b: Charges for outdoor activities, 2018</t>
  </si>
  <si>
    <t>Appendix 1: Indoor facilities, 2018</t>
  </si>
  <si>
    <t>Appendix 3: Swimming, 2018</t>
  </si>
  <si>
    <t>Appendix 4: Charges for membership schemes, 2018</t>
  </si>
  <si>
    <t>Per game</t>
  </si>
  <si>
    <t>peak</t>
  </si>
  <si>
    <t>per hour</t>
  </si>
  <si>
    <t>Six court hall</t>
  </si>
  <si>
    <t>Seven court hall</t>
  </si>
  <si>
    <t>Eight court hall</t>
  </si>
  <si>
    <t>Nine court hall</t>
  </si>
  <si>
    <t>Nine plus court hall</t>
  </si>
  <si>
    <t>One court hall</t>
  </si>
  <si>
    <t>Two court hall</t>
  </si>
  <si>
    <t>Three court hall</t>
  </si>
  <si>
    <t>Four court hall</t>
  </si>
  <si>
    <t>Five court hall</t>
  </si>
  <si>
    <t>Off peak</t>
  </si>
  <si>
    <t>Small (1-2 courts)</t>
  </si>
  <si>
    <t>Medium (3-5 courts)</t>
  </si>
  <si>
    <t>Large (6+ courts)</t>
  </si>
  <si>
    <t>The table below includes the RPI data used for this report. This analysis uses the september values from each year.</t>
  </si>
  <si>
    <t>2018</t>
  </si>
  <si>
    <t>Average mean charge</t>
  </si>
  <si>
    <t>RPI (Jan 1987 index)</t>
  </si>
  <si>
    <t>Average mean charges compared with RPI</t>
  </si>
  <si>
    <t>Halls Summary for Appendix 1</t>
  </si>
  <si>
    <t>People rec carers allowance</t>
  </si>
  <si>
    <t>Rec war disablement pension</t>
  </si>
  <si>
    <t>elite athletes</t>
  </si>
  <si>
    <t>One hour</t>
  </si>
  <si>
    <t>30 minutes</t>
  </si>
  <si>
    <t>Over 60s</t>
  </si>
  <si>
    <t>Under 18s/16s</t>
  </si>
  <si>
    <t>ESA/Incapacity</t>
  </si>
  <si>
    <t>Category</t>
  </si>
  <si>
    <t>User group</t>
  </si>
  <si>
    <t>Total respondents</t>
  </si>
  <si>
    <t>Total Responses</t>
  </si>
  <si>
    <t>Peak/Off Peak</t>
  </si>
  <si>
    <t>Inc Peak</t>
  </si>
  <si>
    <t>Off Peak only</t>
  </si>
  <si>
    <t>Off peak only</t>
  </si>
  <si>
    <t>Table 7: Eligibility of Different User Groups</t>
  </si>
  <si>
    <t>Number</t>
  </si>
  <si>
    <t>Percentage of respondents</t>
  </si>
  <si>
    <t>Total Respondents</t>
  </si>
  <si>
    <t>Table 8 Working</t>
  </si>
  <si>
    <t>Table 8: Discounts and Restrictions for Each User Group</t>
  </si>
  <si>
    <t>Local Authority</t>
  </si>
  <si>
    <t>Appendix 5: Detailed Charges by local authority, 2019</t>
  </si>
  <si>
    <t>Synthetic Grass Pitch, 3G</t>
  </si>
  <si>
    <t>Football Pitch</t>
  </si>
  <si>
    <t>Pitch plus changing facilities</t>
  </si>
  <si>
    <t>Swimming Lesson - 30 minutes</t>
  </si>
  <si>
    <t>Water Aerobics</t>
  </si>
  <si>
    <t>Book of 10 tickets</t>
  </si>
  <si>
    <t>Swimming if Flume included</t>
  </si>
  <si>
    <t>Swimming Lesson</t>
  </si>
  <si>
    <t>Rugby Pitch</t>
  </si>
  <si>
    <t>Shinty Pitch</t>
  </si>
  <si>
    <t>Cricket Pitch</t>
  </si>
  <si>
    <t>Other Pitch Sports</t>
  </si>
  <si>
    <t>Changing Facilities for Pitches</t>
  </si>
  <si>
    <t>off-peak</t>
  </si>
  <si>
    <t>Monthly ticket</t>
  </si>
  <si>
    <t>18 hole round</t>
  </si>
  <si>
    <t>9 hole round</t>
  </si>
  <si>
    <t>per round</t>
  </si>
  <si>
    <t>per session</t>
  </si>
  <si>
    <t>per bucket of balls</t>
  </si>
  <si>
    <t>per person per session</t>
  </si>
  <si>
    <t>per person per hour</t>
  </si>
  <si>
    <t>group rate per hour</t>
  </si>
  <si>
    <t>per person per day</t>
  </si>
  <si>
    <t>per lane per hour</t>
  </si>
  <si>
    <t>per ride</t>
  </si>
  <si>
    <t>per book of tickets</t>
  </si>
  <si>
    <t>Synthetic 5-a-side Pitch, 3G</t>
  </si>
  <si>
    <t>Synthetic 5-a-side Pitch, sandbased</t>
  </si>
  <si>
    <t>Hockey: synthetic: 3G, full size pitch</t>
  </si>
  <si>
    <t>Hockey: synthetic: sandbased, full size pitch</t>
  </si>
  <si>
    <t>Hockey: synthetic: water based, full size pitch</t>
  </si>
  <si>
    <t>Floodlighting per synthetic pitch</t>
  </si>
  <si>
    <t>Synthetic Grass Pitch, sandbased</t>
  </si>
  <si>
    <t>Synthetic Grass Pitch, water based</t>
  </si>
  <si>
    <t>Synthetic:60x40 pitch, 3G</t>
  </si>
  <si>
    <t>Synthetic:60x40 pitch, sandbased</t>
  </si>
  <si>
    <t>Synthetic: 1/3 of full size pitch, 3G</t>
  </si>
  <si>
    <t>Synthetic: 1/3 of full size pitch, sandbased</t>
  </si>
  <si>
    <t>Synthetic: 1/3 of full size pitch, water based</t>
  </si>
  <si>
    <t>Athletics Track (Grass) group rate</t>
  </si>
  <si>
    <t>Athletics Track (blaize) group rate</t>
  </si>
  <si>
    <t>Athletics Track (synthetic) group rate</t>
  </si>
  <si>
    <t>Charge per lane for swimming clubs - 25m pool</t>
  </si>
  <si>
    <t>Sauna Charge</t>
  </si>
  <si>
    <t>Swimming teacher rate</t>
  </si>
  <si>
    <t>Athletics Track (Grass)</t>
  </si>
  <si>
    <t>Athletics Track (blaize)</t>
  </si>
  <si>
    <t>Athletics Track (synthetic)</t>
  </si>
  <si>
    <t>Synthetic Grass Pitch, 3G (including changing)</t>
  </si>
  <si>
    <t>Synthetic Grass Pitch, sandbased (including changing)</t>
  </si>
  <si>
    <t>Synthetic Grass Pitch, water based (including changing)</t>
  </si>
  <si>
    <t>Football Pitch (adult)</t>
  </si>
  <si>
    <t>Per game per Pitch</t>
  </si>
  <si>
    <t>Floodlighting</t>
  </si>
  <si>
    <t>per pitch per hour</t>
  </si>
  <si>
    <t>per game per person</t>
  </si>
  <si>
    <t>per court per hour</t>
  </si>
  <si>
    <t>Tennis</t>
  </si>
  <si>
    <t>Bowls</t>
  </si>
  <si>
    <t>Golf</t>
  </si>
  <si>
    <t>Pitch n' Putt/Par 3 golf</t>
  </si>
  <si>
    <t>Putting</t>
  </si>
  <si>
    <t>Golf Driving Range</t>
  </si>
  <si>
    <t>Separate changing facilities for Athletics (Grass)</t>
  </si>
  <si>
    <t>Separate changing facilities for Athletics (blaize)</t>
  </si>
  <si>
    <t>Separate changing facilities for Athletics (synthetic)</t>
  </si>
  <si>
    <t>Dry Ski Slope</t>
  </si>
  <si>
    <t>Fishing Permit from bank</t>
  </si>
  <si>
    <t>Fishing Permit from boat</t>
  </si>
  <si>
    <t>Equestrian Centre</t>
  </si>
  <si>
    <t>Windsurfing</t>
  </si>
  <si>
    <t>Canoeing</t>
  </si>
  <si>
    <t>Sailing</t>
  </si>
  <si>
    <t>Boating</t>
  </si>
  <si>
    <t>Swimming (Conventional Pool)</t>
  </si>
  <si>
    <t>Exclusive hire of pool  - 25m pool</t>
  </si>
  <si>
    <t>Swimming (Leisure Pool)</t>
  </si>
  <si>
    <t>Flume/Waterslide</t>
  </si>
  <si>
    <t>Spectators Charge</t>
  </si>
  <si>
    <t>Turkish/Steam Baths</t>
  </si>
  <si>
    <t>Data on which schemes are only available off peak</t>
  </si>
  <si>
    <t>Data on free schemes</t>
  </si>
  <si>
    <t>data on reduced schemes</t>
  </si>
  <si>
    <t>Uses the data on which schemes are off peak only to bring the appropriate local authority data in.</t>
  </si>
  <si>
    <t>Clackmannanshire</t>
  </si>
  <si>
    <t>Gym and Swim</t>
  </si>
  <si>
    <t>Appendix 4: Membership charges by local authority – annual membership 2019</t>
  </si>
  <si>
    <t>Appendix 4: Membership charges by local authority – monthly direct debit 2019</t>
  </si>
  <si>
    <t>Comhairle nan Eilean Siar</t>
  </si>
  <si>
    <t>Scottish Borders</t>
  </si>
  <si>
    <t>Joint membership</t>
  </si>
  <si>
    <t>Family membership</t>
  </si>
  <si>
    <t>Direct debit</t>
  </si>
  <si>
    <t>%</t>
  </si>
  <si>
    <t>People with Disabilities (including those on disability living/working allowance)</t>
  </si>
  <si>
    <t>Elite Athletes</t>
  </si>
  <si>
    <t>People on Income Support</t>
  </si>
  <si>
    <t>Senior Citizens</t>
  </si>
  <si>
    <t>Unemployed Persons (including those on Job Seekers Allowance)</t>
  </si>
  <si>
    <t>People receiving Employment Support Allowance/incapacity benefit</t>
  </si>
  <si>
    <t>People receiving carers allowance</t>
  </si>
  <si>
    <t>People receiving war disablement pension</t>
  </si>
  <si>
    <t>Average annual change  2015-19 adj for inflation</t>
  </si>
  <si>
    <t>2018 Mean</t>
  </si>
  <si>
    <t>2019 Mean</t>
  </si>
  <si>
    <t>Change 2018-19</t>
  </si>
  <si>
    <t>% Change 2018-19</t>
  </si>
  <si>
    <t>Min 2019</t>
  </si>
  <si>
    <t>Max 2019</t>
  </si>
  <si>
    <t>Sample size 2019</t>
  </si>
  <si>
    <t>2018-19</t>
  </si>
  <si>
    <t>2015-2016</t>
  </si>
  <si>
    <t>2016-2017</t>
  </si>
  <si>
    <t>2017-2018</t>
  </si>
  <si>
    <t>2018-2019</t>
  </si>
  <si>
    <t>2015-2019</t>
  </si>
  <si>
    <t xml:space="preserve">Concession Availability Inside/Outside Area </t>
  </si>
  <si>
    <t>Available</t>
  </si>
  <si>
    <t>Not available</t>
  </si>
  <si>
    <t>Concession Charges</t>
  </si>
  <si>
    <t>Yes</t>
  </si>
  <si>
    <t>No</t>
  </si>
  <si>
    <t>Free swimming for school age children during school holidays?</t>
  </si>
  <si>
    <t>Offer concessions to users outside the Local Authority area</t>
  </si>
  <si>
    <t>offer free swimming for school aged children during school holidays</t>
  </si>
  <si>
    <t>Charges data - Source</t>
  </si>
  <si>
    <t>Concessions data - source</t>
  </si>
  <si>
    <t>Retail Price Index data - source</t>
  </si>
  <si>
    <t>This spreadsheet provides the results from the Charges for Sports Facilities in Scotland 2019/20 research.</t>
  </si>
  <si>
    <r>
      <rPr>
        <b/>
        <sz val="11"/>
        <color theme="1"/>
        <rFont val="Arial"/>
        <family val="2"/>
      </rPr>
      <t>sport</t>
    </r>
    <r>
      <rPr>
        <sz val="11"/>
        <color theme="1"/>
        <rFont val="Arial"/>
        <family val="2"/>
      </rPr>
      <t>scotland collect this information on an annual basis through a survey to the Scottish local authorities and their associated leisure</t>
    </r>
  </si>
  <si>
    <t xml:space="preserve">trusts, covering over 70 different activities and facilities.  </t>
  </si>
  <si>
    <r>
      <t xml:space="preserve">Time series data and further analysis are contained in the research report available on the </t>
    </r>
    <r>
      <rPr>
        <b/>
        <sz val="11"/>
        <color theme="1"/>
        <rFont val="Arial"/>
        <family val="2"/>
      </rPr>
      <t>sport</t>
    </r>
    <r>
      <rPr>
        <sz val="11"/>
        <color theme="1"/>
        <rFont val="Arial"/>
        <family val="2"/>
      </rPr>
      <t xml:space="preserve">scotland website. </t>
    </r>
  </si>
  <si>
    <t xml:space="preserve">http://www.sportscotland.org.uk/resources/resources/charges_for_sports_facilities/ </t>
  </si>
  <si>
    <t>This includes the tables and appendices from the main report, as well as the source data.</t>
  </si>
  <si>
    <t xml:space="preserve">Charges for sports facilities: Scotland 2019/20 </t>
  </si>
  <si>
    <t>sportscotland research digest number 118 - spreadsheet of results</t>
  </si>
  <si>
    <t>Research</t>
  </si>
  <si>
    <t>Introduction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</si>
</sst>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&quot;£&quot;#,##0.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4"/>
      <name val="Book Antiqua"/>
      <family val="1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u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32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0" tint="-0.14999847407452621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0" tint="-0.14999847407452621"/>
      </bottom>
      <diagonal/>
    </border>
    <border>
      <left/>
      <right style="thin">
        <color theme="3" tint="0.59999389629810485"/>
      </right>
      <top/>
      <bottom style="thin">
        <color theme="0" tint="-0.14999847407452621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0" tint="-0.14999847407452621"/>
      </top>
      <bottom/>
      <diagonal/>
    </border>
    <border>
      <left style="thin">
        <color theme="3" tint="0.59999389629810485"/>
      </left>
      <right/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theme="3" tint="0.59999389629810485"/>
      </bottom>
      <diagonal/>
    </border>
    <border>
      <left/>
      <right/>
      <top style="thin">
        <color indexed="64"/>
      </top>
      <bottom style="thin">
        <color theme="3" tint="0.59999389629810485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9389629810485"/>
      </bottom>
      <diagonal/>
    </border>
    <border>
      <left style="thin">
        <color indexed="64"/>
      </left>
      <right/>
      <top style="thin">
        <color theme="3" tint="0.59999389629810485"/>
      </top>
      <bottom/>
      <diagonal/>
    </border>
    <border>
      <left/>
      <right style="thin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/>
      <top/>
      <bottom style="thin">
        <color theme="3" tint="0.59999389629810485"/>
      </bottom>
      <diagonal/>
    </border>
    <border>
      <left style="thin">
        <color indexed="64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/>
      <top style="thin">
        <color theme="3" tint="0.59999389629810485"/>
      </top>
      <bottom style="thin">
        <color indexed="64"/>
      </bottom>
      <diagonal/>
    </border>
    <border>
      <left/>
      <right/>
      <top style="thin">
        <color theme="3" tint="0.59999389629810485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59999389629810485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/>
      <right/>
      <top style="thin">
        <color theme="3" tint="0.599963377788628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9389629810485"/>
      </bottom>
      <diagonal/>
    </border>
    <border>
      <left/>
      <right style="thin">
        <color theme="3" tint="0.79998168889431442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59999389629810485"/>
      </left>
      <right/>
      <top style="thin">
        <color theme="3" tint="0.79998168889431442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79998168889431442"/>
      </right>
      <top style="thin">
        <color theme="3" tint="0.79998168889431442"/>
      </top>
      <bottom style="thin">
        <color theme="3" tint="0.59996337778862885"/>
      </bottom>
      <diagonal/>
    </border>
    <border>
      <left style="thin">
        <color theme="3" tint="0.79998168889431442"/>
      </left>
      <right/>
      <top style="thin">
        <color theme="3" tint="0.59999389629810485"/>
      </top>
      <bottom/>
      <diagonal/>
    </border>
    <border>
      <left/>
      <right style="thin">
        <color theme="3" tint="0.79998168889431442"/>
      </right>
      <top/>
      <bottom style="thin">
        <color theme="3" tint="0.59999389629810485"/>
      </bottom>
      <diagonal/>
    </border>
    <border>
      <left style="thin">
        <color theme="3" tint="0.79998168889431442"/>
      </left>
      <right/>
      <top/>
      <bottom style="thin">
        <color theme="3" tint="0.59999389629810485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79998168889431442"/>
      </top>
      <bottom style="thin">
        <color theme="3" tint="0.59996337778862885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4"/>
      </right>
      <top style="thin">
        <color theme="3" tint="0.59999389629810485"/>
      </top>
      <bottom/>
      <diagonal/>
    </border>
    <border>
      <left style="thin">
        <color theme="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/>
      </left>
      <right/>
      <top style="thin">
        <color theme="3" tint="0.59996337778862885"/>
      </top>
      <bottom style="thin">
        <color theme="4"/>
      </bottom>
      <diagonal/>
    </border>
    <border>
      <left/>
      <right/>
      <top style="thin">
        <color theme="3" tint="0.59996337778862885"/>
      </top>
      <bottom style="thin">
        <color theme="4"/>
      </bottom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4"/>
      </bottom>
      <diagonal/>
    </border>
    <border>
      <left/>
      <right style="thin">
        <color theme="4"/>
      </right>
      <top style="thin">
        <color theme="3" tint="0.59996337778862885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</cellStyleXfs>
  <cellXfs count="384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center" textRotation="90"/>
    </xf>
    <xf numFmtId="0" fontId="0" fillId="0" borderId="0" xfId="0" applyAlignment="1">
      <alignment wrapText="1"/>
    </xf>
    <xf numFmtId="0" fontId="15" fillId="0" borderId="0" xfId="0" applyFont="1"/>
    <xf numFmtId="0" fontId="15" fillId="0" borderId="0" xfId="0" applyFont="1" applyFill="1"/>
    <xf numFmtId="2" fontId="0" fillId="0" borderId="0" xfId="0" applyNumberFormat="1" applyFill="1" applyBorder="1"/>
    <xf numFmtId="0" fontId="0" fillId="0" borderId="0" xfId="0" applyFill="1"/>
    <xf numFmtId="0" fontId="7" fillId="0" borderId="0" xfId="0" applyFont="1"/>
    <xf numFmtId="0" fontId="7" fillId="0" borderId="0" xfId="0" applyFont="1" applyFill="1"/>
    <xf numFmtId="0" fontId="15" fillId="0" borderId="0" xfId="0" applyFont="1" applyFill="1" applyBorder="1"/>
    <xf numFmtId="0" fontId="15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/>
    <xf numFmtId="9" fontId="0" fillId="0" borderId="0" xfId="1" applyFont="1"/>
    <xf numFmtId="0" fontId="17" fillId="0" borderId="0" xfId="0" applyFont="1" applyAlignment="1"/>
    <xf numFmtId="0" fontId="0" fillId="0" borderId="0" xfId="0" applyNumberFormat="1" applyFill="1"/>
    <xf numFmtId="164" fontId="15" fillId="0" borderId="0" xfId="0" applyNumberFormat="1" applyFont="1" applyFill="1"/>
    <xf numFmtId="0" fontId="0" fillId="0" borderId="4" xfId="0" applyBorder="1" applyAlignment="1">
      <alignment vertical="center"/>
    </xf>
    <xf numFmtId="9" fontId="0" fillId="0" borderId="0" xfId="1" applyFont="1" applyBorder="1"/>
    <xf numFmtId="9" fontId="0" fillId="0" borderId="4" xfId="1" applyFont="1" applyBorder="1" applyAlignment="1">
      <alignment vertical="center"/>
    </xf>
    <xf numFmtId="9" fontId="0" fillId="0" borderId="5" xfId="1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21" fillId="0" borderId="0" xfId="0" applyFont="1"/>
    <xf numFmtId="0" fontId="0" fillId="0" borderId="0" xfId="0" applyAlignment="1">
      <alignment horizontal="center" vertical="center"/>
    </xf>
    <xf numFmtId="0" fontId="23" fillId="3" borderId="9" xfId="0" applyFont="1" applyFill="1" applyBorder="1"/>
    <xf numFmtId="0" fontId="23" fillId="3" borderId="10" xfId="0" applyFont="1" applyFill="1" applyBorder="1"/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2" fillId="3" borderId="10" xfId="0" applyFont="1" applyFill="1" applyBorder="1" applyAlignment="1">
      <alignment horizontal="right" vertical="center" wrapText="1"/>
    </xf>
    <xf numFmtId="0" fontId="22" fillId="3" borderId="11" xfId="0" applyFont="1" applyFill="1" applyBorder="1" applyAlignment="1">
      <alignment horizontal="right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4" fontId="0" fillId="0" borderId="20" xfId="13" applyNumberFormat="1" applyFont="1" applyBorder="1" applyAlignment="1">
      <alignment vertical="center"/>
    </xf>
    <xf numFmtId="44" fontId="0" fillId="0" borderId="21" xfId="13" applyNumberFormat="1" applyFont="1" applyBorder="1" applyAlignment="1">
      <alignment vertical="center"/>
    </xf>
    <xf numFmtId="0" fontId="22" fillId="3" borderId="10" xfId="0" applyFont="1" applyFill="1" applyBorder="1" applyAlignment="1">
      <alignment horizontal="left" vertical="center" wrapText="1"/>
    </xf>
    <xf numFmtId="44" fontId="7" fillId="0" borderId="0" xfId="13" applyFont="1" applyFill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44" fontId="6" fillId="0" borderId="15" xfId="13" applyFont="1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4" fontId="0" fillId="0" borderId="15" xfId="13" applyFont="1" applyFill="1" applyBorder="1" applyAlignment="1">
      <alignment vertical="center"/>
    </xf>
    <xf numFmtId="44" fontId="7" fillId="0" borderId="15" xfId="1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4" fontId="7" fillId="0" borderId="0" xfId="13" applyFont="1"/>
    <xf numFmtId="44" fontId="6" fillId="0" borderId="0" xfId="13" applyFont="1"/>
    <xf numFmtId="44" fontId="6" fillId="0" borderId="0" xfId="13" applyFont="1" applyFill="1"/>
    <xf numFmtId="0" fontId="27" fillId="3" borderId="14" xfId="0" applyFont="1" applyFill="1" applyBorder="1" applyAlignment="1">
      <alignment horizontal="left" vertical="center"/>
    </xf>
    <xf numFmtId="0" fontId="27" fillId="3" borderId="15" xfId="0" applyFont="1" applyFill="1" applyBorder="1" applyAlignment="1">
      <alignment horizontal="right" vertical="center"/>
    </xf>
    <xf numFmtId="0" fontId="27" fillId="3" borderId="16" xfId="0" applyFont="1" applyFill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167" fontId="25" fillId="0" borderId="15" xfId="13" applyNumberFormat="1" applyFont="1" applyBorder="1" applyAlignment="1">
      <alignment vertical="center"/>
    </xf>
    <xf numFmtId="167" fontId="25" fillId="0" borderId="16" xfId="13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/>
    </xf>
    <xf numFmtId="0" fontId="27" fillId="3" borderId="0" xfId="0" applyFont="1" applyFill="1" applyBorder="1"/>
    <xf numFmtId="0" fontId="27" fillId="3" borderId="0" xfId="0" applyFont="1" applyFill="1" applyBorder="1" applyAlignment="1">
      <alignment horizontal="right"/>
    </xf>
    <xf numFmtId="0" fontId="27" fillId="3" borderId="22" xfId="0" applyFont="1" applyFill="1" applyBorder="1" applyAlignment="1">
      <alignment horizontal="right"/>
    </xf>
    <xf numFmtId="0" fontId="25" fillId="0" borderId="7" xfId="0" applyFont="1" applyBorder="1" applyAlignment="1">
      <alignment horizontal="left" vertical="center"/>
    </xf>
    <xf numFmtId="167" fontId="25" fillId="0" borderId="7" xfId="13" applyNumberFormat="1" applyFont="1" applyBorder="1" applyAlignment="1">
      <alignment horizontal="right" vertical="center"/>
    </xf>
    <xf numFmtId="165" fontId="25" fillId="0" borderId="8" xfId="1" applyNumberFormat="1" applyFont="1" applyBorder="1" applyAlignment="1">
      <alignment horizontal="right" vertical="center"/>
    </xf>
    <xf numFmtId="0" fontId="25" fillId="0" borderId="20" xfId="0" applyFont="1" applyBorder="1" applyAlignment="1">
      <alignment horizontal="left" vertical="center"/>
    </xf>
    <xf numFmtId="167" fontId="25" fillId="0" borderId="20" xfId="13" applyNumberFormat="1" applyFont="1" applyBorder="1" applyAlignment="1">
      <alignment horizontal="right" vertical="center"/>
    </xf>
    <xf numFmtId="165" fontId="25" fillId="0" borderId="21" xfId="1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right" vertical="center" wrapText="1"/>
    </xf>
    <xf numFmtId="0" fontId="27" fillId="3" borderId="22" xfId="0" applyFont="1" applyFill="1" applyBorder="1" applyAlignment="1">
      <alignment horizontal="right" vertical="center" wrapText="1"/>
    </xf>
    <xf numFmtId="167" fontId="25" fillId="0" borderId="8" xfId="13" applyNumberFormat="1" applyFont="1" applyBorder="1" applyAlignment="1">
      <alignment horizontal="right" vertical="center"/>
    </xf>
    <xf numFmtId="167" fontId="25" fillId="0" borderId="21" xfId="13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6" fillId="0" borderId="0" xfId="14"/>
    <xf numFmtId="0" fontId="24" fillId="0" borderId="0" xfId="0" applyFont="1"/>
    <xf numFmtId="0" fontId="25" fillId="0" borderId="0" xfId="0" applyFont="1"/>
    <xf numFmtId="0" fontId="28" fillId="0" borderId="0" xfId="14" applyFont="1"/>
    <xf numFmtId="0" fontId="18" fillId="0" borderId="0" xfId="0" applyFont="1"/>
    <xf numFmtId="167" fontId="0" fillId="0" borderId="0" xfId="0" applyNumberFormat="1"/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7" fontId="0" fillId="0" borderId="15" xfId="0" applyNumberFormat="1" applyBorder="1" applyAlignment="1">
      <alignment vertical="center"/>
    </xf>
    <xf numFmtId="0" fontId="27" fillId="3" borderId="26" xfId="0" applyFont="1" applyFill="1" applyBorder="1" applyAlignment="1">
      <alignment horizontal="left" vertical="center" wrapText="1"/>
    </xf>
    <xf numFmtId="0" fontId="27" fillId="3" borderId="27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vertical="center"/>
    </xf>
    <xf numFmtId="167" fontId="25" fillId="0" borderId="15" xfId="0" applyNumberFormat="1" applyFont="1" applyBorder="1" applyAlignment="1">
      <alignment vertical="center"/>
    </xf>
    <xf numFmtId="167" fontId="25" fillId="0" borderId="15" xfId="1" applyNumberFormat="1" applyFont="1" applyBorder="1" applyAlignment="1">
      <alignment vertical="center"/>
    </xf>
    <xf numFmtId="165" fontId="25" fillId="0" borderId="15" xfId="1" applyNumberFormat="1" applyFont="1" applyBorder="1" applyAlignment="1">
      <alignment vertical="center"/>
    </xf>
    <xf numFmtId="165" fontId="25" fillId="0" borderId="30" xfId="1" applyNumberFormat="1" applyFont="1" applyBorder="1" applyAlignment="1">
      <alignment vertical="center"/>
    </xf>
    <xf numFmtId="0" fontId="25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vertical="center"/>
    </xf>
    <xf numFmtId="167" fontId="25" fillId="0" borderId="34" xfId="0" applyNumberFormat="1" applyFont="1" applyBorder="1" applyAlignment="1">
      <alignment vertical="center"/>
    </xf>
    <xf numFmtId="167" fontId="25" fillId="0" borderId="34" xfId="1" applyNumberFormat="1" applyFont="1" applyBorder="1" applyAlignment="1">
      <alignment vertical="center"/>
    </xf>
    <xf numFmtId="165" fontId="25" fillId="0" borderId="34" xfId="1" applyNumberFormat="1" applyFont="1" applyBorder="1" applyAlignment="1">
      <alignment vertical="center"/>
    </xf>
    <xf numFmtId="165" fontId="25" fillId="0" borderId="35" xfId="1" applyNumberFormat="1" applyFont="1" applyBorder="1" applyAlignment="1">
      <alignment vertical="center"/>
    </xf>
    <xf numFmtId="0" fontId="27" fillId="3" borderId="14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right" vertical="center" wrapText="1"/>
    </xf>
    <xf numFmtId="0" fontId="27" fillId="3" borderId="16" xfId="0" applyFont="1" applyFill="1" applyBorder="1" applyAlignment="1">
      <alignment horizontal="right" vertical="center" wrapText="1"/>
    </xf>
    <xf numFmtId="165" fontId="25" fillId="2" borderId="16" xfId="1" applyNumberFormat="1" applyFont="1" applyFill="1" applyBorder="1" applyAlignment="1">
      <alignment vertical="center"/>
    </xf>
    <xf numFmtId="167" fontId="7" fillId="0" borderId="15" xfId="0" applyNumberFormat="1" applyFont="1" applyBorder="1" applyAlignment="1">
      <alignment horizontal="right" vertical="center"/>
    </xf>
    <xf numFmtId="165" fontId="25" fillId="0" borderId="16" xfId="1" applyNumberFormat="1" applyFont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vertical="center"/>
    </xf>
    <xf numFmtId="10" fontId="25" fillId="2" borderId="4" xfId="1" applyNumberFormat="1" applyFont="1" applyFill="1" applyBorder="1" applyAlignment="1">
      <alignment vertical="center"/>
    </xf>
    <xf numFmtId="165" fontId="25" fillId="2" borderId="5" xfId="1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vertical="center"/>
    </xf>
    <xf numFmtId="165" fontId="25" fillId="2" borderId="15" xfId="1" applyNumberFormat="1" applyFont="1" applyFill="1" applyBorder="1" applyAlignment="1">
      <alignment vertical="center"/>
    </xf>
    <xf numFmtId="0" fontId="29" fillId="3" borderId="23" xfId="0" applyFont="1" applyFill="1" applyBorder="1" applyAlignment="1">
      <alignment horizontal="center" vertical="top" wrapText="1"/>
    </xf>
    <xf numFmtId="0" fontId="29" fillId="3" borderId="24" xfId="0" applyFont="1" applyFill="1" applyBorder="1" applyAlignment="1">
      <alignment horizontal="center" vertical="top" wrapText="1"/>
    </xf>
    <xf numFmtId="0" fontId="30" fillId="3" borderId="24" xfId="14" applyFont="1" applyFill="1" applyBorder="1" applyAlignment="1">
      <alignment horizontal="right" vertical="top" wrapText="1"/>
    </xf>
    <xf numFmtId="0" fontId="30" fillId="3" borderId="25" xfId="14" applyFont="1" applyFill="1" applyBorder="1" applyAlignment="1">
      <alignment horizontal="right" vertical="top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9" fontId="25" fillId="0" borderId="24" xfId="1" applyFont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9" fontId="25" fillId="0" borderId="25" xfId="1" applyFont="1" applyBorder="1" applyAlignment="1">
      <alignment vertical="center" wrapText="1"/>
    </xf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vertical="center"/>
    </xf>
    <xf numFmtId="0" fontId="27" fillId="3" borderId="6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right" vertical="center" wrapText="1" indent="1"/>
    </xf>
    <xf numFmtId="0" fontId="27" fillId="3" borderId="6" xfId="0" applyFont="1" applyFill="1" applyBorder="1" applyAlignment="1">
      <alignment horizontal="right" vertical="center"/>
    </xf>
    <xf numFmtId="0" fontId="27" fillId="3" borderId="13" xfId="0" applyFont="1" applyFill="1" applyBorder="1" applyAlignment="1">
      <alignment horizontal="right" vertical="center"/>
    </xf>
    <xf numFmtId="0" fontId="25" fillId="0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right" vertical="center" indent="1"/>
    </xf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right" vertical="center"/>
    </xf>
    <xf numFmtId="44" fontId="25" fillId="0" borderId="20" xfId="13" applyFont="1" applyFill="1" applyBorder="1" applyAlignment="1">
      <alignment horizontal="right" vertical="center"/>
    </xf>
    <xf numFmtId="44" fontId="25" fillId="0" borderId="21" xfId="13" applyFont="1" applyFill="1" applyBorder="1" applyAlignment="1">
      <alignment horizontal="right" vertical="center"/>
    </xf>
    <xf numFmtId="0" fontId="27" fillId="3" borderId="9" xfId="0" applyFont="1" applyFill="1" applyBorder="1" applyAlignment="1">
      <alignment horizontal="left" vertical="center" wrapText="1"/>
    </xf>
    <xf numFmtId="0" fontId="27" fillId="3" borderId="10" xfId="0" applyFont="1" applyFill="1" applyBorder="1" applyAlignment="1">
      <alignment horizontal="left" vertical="center"/>
    </xf>
    <xf numFmtId="0" fontId="27" fillId="3" borderId="10" xfId="0" applyFont="1" applyFill="1" applyBorder="1" applyAlignment="1">
      <alignment horizontal="right" vertical="center" wrapText="1"/>
    </xf>
    <xf numFmtId="0" fontId="27" fillId="3" borderId="11" xfId="0" applyFont="1" applyFill="1" applyBorder="1" applyAlignment="1">
      <alignment horizontal="right" vertical="center" wrapText="1"/>
    </xf>
    <xf numFmtId="0" fontId="27" fillId="3" borderId="14" xfId="0" applyFont="1" applyFill="1" applyBorder="1" applyAlignment="1">
      <alignment vertical="center" wrapText="1"/>
    </xf>
    <xf numFmtId="0" fontId="27" fillId="3" borderId="15" xfId="0" applyFont="1" applyFill="1" applyBorder="1" applyAlignment="1">
      <alignment vertical="center" wrapText="1"/>
    </xf>
    <xf numFmtId="44" fontId="27" fillId="3" borderId="15" xfId="13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NumberFormat="1" applyFont="1" applyFill="1" applyBorder="1" applyAlignment="1">
      <alignment vertical="center"/>
    </xf>
    <xf numFmtId="167" fontId="24" fillId="0" borderId="15" xfId="13" applyNumberFormat="1" applyFont="1" applyBorder="1" applyAlignment="1">
      <alignment vertical="center"/>
    </xf>
    <xf numFmtId="167" fontId="25" fillId="0" borderId="15" xfId="13" applyNumberFormat="1" applyFont="1" applyFill="1" applyBorder="1" applyAlignment="1">
      <alignment vertical="center"/>
    </xf>
    <xf numFmtId="167" fontId="25" fillId="4" borderId="15" xfId="13" applyNumberFormat="1" applyFont="1" applyFill="1" applyBorder="1" applyAlignment="1">
      <alignment vertical="center"/>
    </xf>
    <xf numFmtId="167" fontId="25" fillId="4" borderId="15" xfId="0" applyNumberFormat="1" applyFont="1" applyFill="1" applyBorder="1" applyAlignment="1">
      <alignment vertical="center"/>
    </xf>
    <xf numFmtId="167" fontId="19" fillId="4" borderId="15" xfId="13" applyNumberFormat="1" applyFont="1" applyFill="1" applyBorder="1" applyAlignment="1" applyProtection="1">
      <alignment horizontal="right" vertical="center"/>
      <protection locked="0"/>
    </xf>
    <xf numFmtId="167" fontId="31" fillId="4" borderId="15" xfId="13" applyNumberFormat="1" applyFont="1" applyFill="1" applyBorder="1" applyAlignment="1">
      <alignment vertical="center"/>
    </xf>
    <xf numFmtId="167" fontId="25" fillId="4" borderId="15" xfId="13" applyNumberFormat="1" applyFont="1" applyFill="1" applyBorder="1" applyAlignment="1" applyProtection="1">
      <alignment vertical="center"/>
      <protection locked="0"/>
    </xf>
    <xf numFmtId="167" fontId="25" fillId="4" borderId="15" xfId="13" quotePrefix="1" applyNumberFormat="1" applyFont="1" applyFill="1" applyBorder="1" applyAlignment="1">
      <alignment vertical="center"/>
    </xf>
    <xf numFmtId="167" fontId="32" fillId="4" borderId="15" xfId="13" applyNumberFormat="1" applyFont="1" applyFill="1" applyBorder="1" applyAlignment="1" applyProtection="1">
      <alignment vertical="center"/>
      <protection locked="0"/>
    </xf>
    <xf numFmtId="167" fontId="32" fillId="4" borderId="15" xfId="13" quotePrefix="1" applyNumberFormat="1" applyFont="1" applyFill="1" applyBorder="1" applyAlignment="1">
      <alignment vertical="center"/>
    </xf>
    <xf numFmtId="167" fontId="25" fillId="4" borderId="15" xfId="13" applyNumberFormat="1" applyFont="1" applyFill="1" applyBorder="1" applyAlignment="1">
      <alignment horizontal="right" vertical="center"/>
    </xf>
    <xf numFmtId="167" fontId="25" fillId="4" borderId="15" xfId="13" quotePrefix="1" applyNumberFormat="1" applyFont="1" applyFill="1" applyBorder="1" applyAlignment="1" applyProtection="1">
      <alignment vertical="center"/>
      <protection locked="0"/>
    </xf>
    <xf numFmtId="167" fontId="32" fillId="4" borderId="15" xfId="13" applyNumberFormat="1" applyFont="1" applyFill="1" applyBorder="1" applyAlignment="1">
      <alignment vertical="center"/>
    </xf>
    <xf numFmtId="167" fontId="25" fillId="4" borderId="15" xfId="13" applyNumberFormat="1" applyFont="1" applyFill="1" applyBorder="1" applyAlignment="1" applyProtection="1">
      <alignment vertical="center"/>
    </xf>
    <xf numFmtId="167" fontId="16" fillId="4" borderId="15" xfId="13" applyNumberFormat="1" applyFont="1" applyFill="1" applyBorder="1" applyAlignment="1" applyProtection="1">
      <alignment vertical="center"/>
    </xf>
    <xf numFmtId="44" fontId="25" fillId="0" borderId="15" xfId="13" applyFont="1" applyFill="1" applyBorder="1" applyAlignment="1">
      <alignment horizontal="right" vertical="center"/>
    </xf>
    <xf numFmtId="44" fontId="25" fillId="0" borderId="16" xfId="13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44" fontId="25" fillId="0" borderId="0" xfId="13" applyFont="1" applyFill="1" applyBorder="1" applyAlignment="1">
      <alignment horizontal="right" vertical="center"/>
    </xf>
    <xf numFmtId="0" fontId="25" fillId="2" borderId="7" xfId="0" applyFont="1" applyFill="1" applyBorder="1" applyAlignment="1">
      <alignment vertical="center"/>
    </xf>
    <xf numFmtId="0" fontId="25" fillId="2" borderId="7" xfId="0" applyFont="1" applyFill="1" applyBorder="1" applyAlignment="1">
      <alignment horizontal="right" vertical="center" indent="1"/>
    </xf>
    <xf numFmtId="0" fontId="25" fillId="2" borderId="20" xfId="0" applyFont="1" applyFill="1" applyBorder="1" applyAlignment="1">
      <alignment vertical="center"/>
    </xf>
    <xf numFmtId="0" fontId="25" fillId="2" borderId="20" xfId="0" applyFont="1" applyFill="1" applyBorder="1" applyAlignment="1">
      <alignment horizontal="right" vertical="center" indent="1"/>
    </xf>
    <xf numFmtId="0" fontId="25" fillId="2" borderId="20" xfId="0" applyFont="1" applyFill="1" applyBorder="1" applyAlignment="1">
      <alignment horizontal="left" vertical="center"/>
    </xf>
    <xf numFmtId="0" fontId="25" fillId="2" borderId="20" xfId="0" applyFont="1" applyFill="1" applyBorder="1" applyAlignment="1">
      <alignment horizontal="right" vertical="center"/>
    </xf>
    <xf numFmtId="44" fontId="25" fillId="2" borderId="20" xfId="13" applyFont="1" applyFill="1" applyBorder="1" applyAlignment="1">
      <alignment horizontal="right" vertical="center"/>
    </xf>
    <xf numFmtId="44" fontId="25" fillId="2" borderId="21" xfId="13" applyFont="1" applyFill="1" applyBorder="1" applyAlignment="1">
      <alignment horizontal="right" vertical="center"/>
    </xf>
    <xf numFmtId="0" fontId="25" fillId="2" borderId="19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right" vertical="center"/>
    </xf>
    <xf numFmtId="44" fontId="25" fillId="2" borderId="15" xfId="13" applyFont="1" applyFill="1" applyBorder="1" applyAlignment="1">
      <alignment horizontal="right" vertical="center"/>
    </xf>
    <xf numFmtId="44" fontId="25" fillId="2" borderId="16" xfId="13" applyFont="1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44" fontId="0" fillId="2" borderId="20" xfId="13" applyNumberFormat="1" applyFont="1" applyFill="1" applyBorder="1" applyAlignment="1">
      <alignment vertical="center"/>
    </xf>
    <xf numFmtId="44" fontId="0" fillId="2" borderId="21" xfId="13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67" fontId="25" fillId="0" borderId="7" xfId="13" applyNumberFormat="1" applyFont="1" applyFill="1" applyBorder="1" applyAlignment="1">
      <alignment vertical="center"/>
    </xf>
    <xf numFmtId="167" fontId="25" fillId="0" borderId="8" xfId="13" applyNumberFormat="1" applyFont="1" applyFill="1" applyBorder="1" applyAlignment="1">
      <alignment vertical="center"/>
    </xf>
    <xf numFmtId="167" fontId="25" fillId="2" borderId="20" xfId="13" applyNumberFormat="1" applyFont="1" applyFill="1" applyBorder="1" applyAlignment="1">
      <alignment vertical="center"/>
    </xf>
    <xf numFmtId="167" fontId="25" fillId="2" borderId="21" xfId="13" applyNumberFormat="1" applyFont="1" applyFill="1" applyBorder="1" applyAlignment="1">
      <alignment vertical="center"/>
    </xf>
    <xf numFmtId="167" fontId="25" fillId="2" borderId="7" xfId="13" applyNumberFormat="1" applyFont="1" applyFill="1" applyBorder="1" applyAlignment="1">
      <alignment vertical="center"/>
    </xf>
    <xf numFmtId="167" fontId="25" fillId="2" borderId="8" xfId="13" applyNumberFormat="1" applyFont="1" applyFill="1" applyBorder="1" applyAlignment="1">
      <alignment vertical="center"/>
    </xf>
    <xf numFmtId="167" fontId="25" fillId="2" borderId="20" xfId="13" applyNumberFormat="1" applyFont="1" applyFill="1" applyBorder="1" applyAlignment="1">
      <alignment horizontal="right" vertical="center"/>
    </xf>
    <xf numFmtId="167" fontId="25" fillId="2" borderId="21" xfId="13" applyNumberFormat="1" applyFont="1" applyFill="1" applyBorder="1" applyAlignment="1">
      <alignment horizontal="right" vertical="center"/>
    </xf>
    <xf numFmtId="167" fontId="25" fillId="0" borderId="20" xfId="13" applyNumberFormat="1" applyFont="1" applyFill="1" applyBorder="1" applyAlignment="1">
      <alignment horizontal="right" vertical="center"/>
    </xf>
    <xf numFmtId="167" fontId="25" fillId="0" borderId="21" xfId="13" applyNumberFormat="1" applyFont="1" applyFill="1" applyBorder="1" applyAlignment="1">
      <alignment horizontal="right" vertical="center"/>
    </xf>
    <xf numFmtId="167" fontId="25" fillId="0" borderId="15" xfId="13" applyNumberFormat="1" applyFont="1" applyFill="1" applyBorder="1" applyAlignment="1">
      <alignment horizontal="right" vertical="center"/>
    </xf>
    <xf numFmtId="167" fontId="25" fillId="0" borderId="16" xfId="13" applyNumberFormat="1" applyFont="1" applyFill="1" applyBorder="1" applyAlignment="1">
      <alignment horizontal="right" vertical="center"/>
    </xf>
    <xf numFmtId="2" fontId="7" fillId="0" borderId="14" xfId="0" quotePrefix="1" applyNumberFormat="1" applyFont="1" applyBorder="1" applyAlignment="1">
      <alignment vertical="center"/>
    </xf>
    <xf numFmtId="167" fontId="0" fillId="0" borderId="15" xfId="13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165" fontId="0" fillId="0" borderId="16" xfId="1" applyNumberFormat="1" applyFont="1" applyBorder="1" applyAlignment="1">
      <alignment vertical="center"/>
    </xf>
    <xf numFmtId="165" fontId="0" fillId="0" borderId="15" xfId="1" applyNumberFormat="1" applyFont="1" applyBorder="1" applyAlignment="1">
      <alignment vertical="center"/>
    </xf>
    <xf numFmtId="0" fontId="22" fillId="3" borderId="14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right" vertical="center"/>
    </xf>
    <xf numFmtId="0" fontId="22" fillId="3" borderId="36" xfId="0" applyFont="1" applyFill="1" applyBorder="1" applyAlignment="1">
      <alignment horizontal="right" vertical="center"/>
    </xf>
    <xf numFmtId="167" fontId="25" fillId="0" borderId="20" xfId="13" applyNumberFormat="1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6" fillId="4" borderId="0" xfId="0" applyFont="1" applyFill="1"/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5" xfId="0" applyFont="1" applyBorder="1"/>
    <xf numFmtId="0" fontId="25" fillId="0" borderId="15" xfId="0" applyFont="1" applyFill="1" applyBorder="1"/>
    <xf numFmtId="0" fontId="25" fillId="0" borderId="16" xfId="0" applyFont="1" applyFill="1" applyBorder="1"/>
    <xf numFmtId="0" fontId="25" fillId="2" borderId="14" xfId="0" applyFont="1" applyFill="1" applyBorder="1" applyAlignment="1">
      <alignment horizontal="left"/>
    </xf>
    <xf numFmtId="0" fontId="25" fillId="2" borderId="15" xfId="0" applyFont="1" applyFill="1" applyBorder="1" applyAlignment="1">
      <alignment horizontal="left"/>
    </xf>
    <xf numFmtId="0" fontId="25" fillId="2" borderId="15" xfId="0" applyFont="1" applyFill="1" applyBorder="1"/>
    <xf numFmtId="0" fontId="25" fillId="2" borderId="16" xfId="0" applyFont="1" applyFill="1" applyBorder="1"/>
    <xf numFmtId="0" fontId="27" fillId="3" borderId="9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9" fontId="0" fillId="0" borderId="25" xfId="1" applyFont="1" applyBorder="1" applyAlignment="1">
      <alignment vertical="center"/>
    </xf>
    <xf numFmtId="0" fontId="27" fillId="3" borderId="9" xfId="0" applyFont="1" applyFill="1" applyBorder="1" applyAlignment="1">
      <alignment horizontal="right" vertical="center" wrapText="1"/>
    </xf>
    <xf numFmtId="0" fontId="21" fillId="0" borderId="37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7" fillId="3" borderId="23" xfId="0" applyFont="1" applyFill="1" applyBorder="1" applyAlignment="1">
      <alignment horizontal="left"/>
    </xf>
    <xf numFmtId="0" fontId="27" fillId="3" borderId="38" xfId="0" applyFont="1" applyFill="1" applyBorder="1" applyAlignment="1">
      <alignment horizontal="right"/>
    </xf>
    <xf numFmtId="0" fontId="27" fillId="3" borderId="39" xfId="0" applyFont="1" applyFill="1" applyBorder="1" applyAlignment="1">
      <alignment horizontal="right"/>
    </xf>
    <xf numFmtId="0" fontId="0" fillId="0" borderId="23" xfId="0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7" fillId="3" borderId="40" xfId="0" applyFont="1" applyFill="1" applyBorder="1" applyAlignment="1">
      <alignment vertical="center" wrapText="1"/>
    </xf>
    <xf numFmtId="0" fontId="25" fillId="0" borderId="38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167" fontId="0" fillId="0" borderId="20" xfId="0" applyNumberFormat="1" applyBorder="1" applyAlignment="1">
      <alignment vertical="center"/>
    </xf>
    <xf numFmtId="167" fontId="0" fillId="0" borderId="20" xfId="13" applyNumberFormat="1" applyFont="1" applyBorder="1" applyAlignment="1">
      <alignment vertical="center"/>
    </xf>
    <xf numFmtId="167" fontId="0" fillId="2" borderId="20" xfId="0" applyNumberFormat="1" applyFill="1" applyBorder="1" applyAlignment="1">
      <alignment vertical="center"/>
    </xf>
    <xf numFmtId="167" fontId="0" fillId="2" borderId="20" xfId="13" applyNumberFormat="1" applyFont="1" applyFill="1" applyBorder="1" applyAlignment="1">
      <alignment vertical="center"/>
    </xf>
    <xf numFmtId="167" fontId="0" fillId="2" borderId="45" xfId="13" applyNumberFormat="1" applyFont="1" applyFill="1" applyBorder="1" applyAlignment="1">
      <alignment vertical="center"/>
    </xf>
    <xf numFmtId="167" fontId="0" fillId="2" borderId="46" xfId="0" applyNumberFormat="1" applyFill="1" applyBorder="1" applyAlignment="1">
      <alignment vertical="center"/>
    </xf>
    <xf numFmtId="167" fontId="0" fillId="2" borderId="46" xfId="13" applyNumberFormat="1" applyFont="1" applyFill="1" applyBorder="1" applyAlignment="1">
      <alignment vertical="center"/>
    </xf>
    <xf numFmtId="0" fontId="22" fillId="3" borderId="47" xfId="0" applyFont="1" applyFill="1" applyBorder="1" applyAlignment="1">
      <alignment horizontal="left" vertical="center" wrapText="1"/>
    </xf>
    <xf numFmtId="0" fontId="22" fillId="3" borderId="48" xfId="0" applyFont="1" applyFill="1" applyBorder="1" applyAlignment="1">
      <alignment horizontal="left" vertical="center" wrapText="1"/>
    </xf>
    <xf numFmtId="0" fontId="27" fillId="3" borderId="49" xfId="0" applyFont="1" applyFill="1" applyBorder="1" applyAlignment="1">
      <alignment horizontal="right"/>
    </xf>
    <xf numFmtId="0" fontId="27" fillId="3" borderId="50" xfId="0" applyFont="1" applyFill="1" applyBorder="1" applyAlignment="1">
      <alignment horizontal="right"/>
    </xf>
    <xf numFmtId="167" fontId="0" fillId="0" borderId="52" xfId="13" applyNumberFormat="1" applyFont="1" applyBorder="1" applyAlignment="1">
      <alignment vertical="center"/>
    </xf>
    <xf numFmtId="167" fontId="0" fillId="0" borderId="52" xfId="0" applyNumberFormat="1" applyBorder="1" applyAlignment="1">
      <alignment vertical="center"/>
    </xf>
    <xf numFmtId="0" fontId="0" fillId="2" borderId="51" xfId="0" applyFill="1" applyBorder="1" applyAlignment="1">
      <alignment horizontal="left" vertical="center"/>
    </xf>
    <xf numFmtId="167" fontId="0" fillId="2" borderId="52" xfId="13" applyNumberFormat="1" applyFont="1" applyFill="1" applyBorder="1" applyAlignment="1">
      <alignment vertical="center"/>
    </xf>
    <xf numFmtId="0" fontId="0" fillId="0" borderId="51" xfId="0" applyBorder="1" applyAlignment="1">
      <alignment horizontal="left" vertical="center"/>
    </xf>
    <xf numFmtId="167" fontId="0" fillId="2" borderId="56" xfId="13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2" borderId="54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27" fillId="3" borderId="49" xfId="0" applyFont="1" applyFill="1" applyBorder="1" applyAlignment="1">
      <alignment horizontal="left"/>
    </xf>
    <xf numFmtId="0" fontId="0" fillId="0" borderId="51" xfId="0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67" fontId="0" fillId="0" borderId="20" xfId="0" applyNumberFormat="1" applyFill="1" applyBorder="1" applyAlignment="1">
      <alignment vertical="center"/>
    </xf>
    <xf numFmtId="167" fontId="0" fillId="0" borderId="20" xfId="13" applyNumberFormat="1" applyFont="1" applyFill="1" applyBorder="1" applyAlignment="1">
      <alignment vertical="center"/>
    </xf>
    <xf numFmtId="167" fontId="0" fillId="0" borderId="52" xfId="13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167" fontId="7" fillId="0" borderId="20" xfId="0" applyNumberFormat="1" applyFont="1" applyFill="1" applyBorder="1" applyAlignment="1">
      <alignment vertical="center"/>
    </xf>
    <xf numFmtId="167" fontId="7" fillId="0" borderId="20" xfId="13" applyNumberFormat="1" applyFont="1" applyFill="1" applyBorder="1" applyAlignment="1">
      <alignment vertical="center"/>
    </xf>
    <xf numFmtId="167" fontId="7" fillId="0" borderId="52" xfId="13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33" fillId="3" borderId="9" xfId="0" applyFont="1" applyFill="1" applyBorder="1" applyAlignment="1">
      <alignment horizontal="right" vertical="center" wrapText="1"/>
    </xf>
    <xf numFmtId="9" fontId="34" fillId="0" borderId="24" xfId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27" fillId="3" borderId="9" xfId="0" applyFont="1" applyFill="1" applyBorder="1" applyAlignment="1">
      <alignment horizontal="left" vertical="center"/>
    </xf>
    <xf numFmtId="0" fontId="27" fillId="3" borderId="40" xfId="0" applyFont="1" applyFill="1" applyBorder="1" applyAlignment="1">
      <alignment horizontal="right" vertical="center" wrapText="1"/>
    </xf>
    <xf numFmtId="166" fontId="0" fillId="0" borderId="16" xfId="12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35" fillId="5" borderId="0" xfId="0" applyFont="1" applyFill="1" applyAlignment="1">
      <alignment horizontal="right" vertical="center" wrapText="1"/>
    </xf>
    <xf numFmtId="0" fontId="25" fillId="6" borderId="15" xfId="0" applyFont="1" applyFill="1" applyBorder="1" applyAlignment="1">
      <alignment vertical="center"/>
    </xf>
    <xf numFmtId="167" fontId="25" fillId="6" borderId="15" xfId="0" applyNumberFormat="1" applyFont="1" applyFill="1" applyBorder="1" applyAlignment="1">
      <alignment vertical="center"/>
    </xf>
    <xf numFmtId="167" fontId="25" fillId="6" borderId="15" xfId="1" applyNumberFormat="1" applyFont="1" applyFill="1" applyBorder="1" applyAlignment="1">
      <alignment vertical="center"/>
    </xf>
    <xf numFmtId="0" fontId="25" fillId="0" borderId="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5" fillId="0" borderId="17" xfId="0" applyFont="1" applyBorder="1" applyAlignment="1">
      <alignment horizontal="left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18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27" fillId="3" borderId="49" xfId="0" applyFont="1" applyFill="1" applyBorder="1" applyAlignment="1">
      <alignment horizontal="center"/>
    </xf>
    <xf numFmtId="0" fontId="27" fillId="3" borderId="57" xfId="0" applyFont="1" applyFill="1" applyBorder="1" applyAlignment="1">
      <alignment horizontal="center"/>
    </xf>
    <xf numFmtId="0" fontId="27" fillId="3" borderId="58" xfId="0" applyFont="1" applyFill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27" fillId="3" borderId="59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/>
    </xf>
    <xf numFmtId="0" fontId="22" fillId="3" borderId="61" xfId="0" applyFont="1" applyFill="1" applyBorder="1" applyAlignment="1"/>
    <xf numFmtId="0" fontId="22" fillId="3" borderId="62" xfId="0" applyFont="1" applyFill="1" applyBorder="1" applyAlignment="1"/>
    <xf numFmtId="0" fontId="22" fillId="3" borderId="63" xfId="0" applyFont="1" applyFill="1" applyBorder="1" applyAlignment="1"/>
    <xf numFmtId="0" fontId="27" fillId="3" borderId="64" xfId="0" applyFont="1" applyFill="1" applyBorder="1" applyAlignment="1">
      <alignment horizontal="center" vertical="center" wrapText="1"/>
    </xf>
    <xf numFmtId="0" fontId="33" fillId="3" borderId="65" xfId="0" applyFont="1" applyFill="1" applyBorder="1" applyAlignment="1">
      <alignment horizontal="right" vertical="center" wrapText="1"/>
    </xf>
    <xf numFmtId="0" fontId="25" fillId="0" borderId="66" xfId="0" applyFont="1" applyBorder="1" applyAlignment="1">
      <alignment vertical="center"/>
    </xf>
    <xf numFmtId="9" fontId="34" fillId="0" borderId="67" xfId="1" applyFont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9" fontId="34" fillId="0" borderId="69" xfId="1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9" fontId="34" fillId="0" borderId="71" xfId="1" applyFont="1" applyBorder="1" applyAlignment="1">
      <alignment vertical="center"/>
    </xf>
    <xf numFmtId="2" fontId="15" fillId="0" borderId="0" xfId="0" applyNumberFormat="1" applyFont="1"/>
    <xf numFmtId="0" fontId="36" fillId="0" borderId="0" xfId="15" applyFont="1" applyFill="1"/>
    <xf numFmtId="0" fontId="36" fillId="0" borderId="0" xfId="15" applyFont="1" applyFill="1" applyProtection="1">
      <protection locked="0"/>
    </xf>
    <xf numFmtId="0" fontId="1" fillId="0" borderId="0" xfId="15" applyFill="1"/>
    <xf numFmtId="0" fontId="39" fillId="0" borderId="0" xfId="0" applyFont="1" applyFill="1" applyAlignment="1">
      <alignment vertical="center"/>
    </xf>
    <xf numFmtId="0" fontId="28" fillId="0" borderId="0" xfId="16" applyFont="1" applyFill="1" applyProtection="1">
      <protection locked="0"/>
    </xf>
    <xf numFmtId="0" fontId="36" fillId="0" borderId="72" xfId="15" applyFont="1" applyFill="1" applyBorder="1"/>
    <xf numFmtId="0" fontId="36" fillId="0" borderId="73" xfId="15" applyFont="1" applyFill="1" applyBorder="1"/>
    <xf numFmtId="0" fontId="1" fillId="0" borderId="73" xfId="15" applyFill="1" applyBorder="1"/>
    <xf numFmtId="0" fontId="9" fillId="0" borderId="73" xfId="15" applyFont="1" applyFill="1" applyBorder="1"/>
    <xf numFmtId="0" fontId="9" fillId="0" borderId="72" xfId="0" applyFont="1" applyFill="1" applyBorder="1" applyAlignment="1">
      <alignment vertical="center"/>
    </xf>
    <xf numFmtId="0" fontId="13" fillId="0" borderId="0" xfId="0" applyFont="1" applyAlignment="1">
      <alignment vertical="center"/>
    </xf>
  </cellXfs>
  <cellStyles count="17">
    <cellStyle name="Comma" xfId="12" builtinId="3"/>
    <cellStyle name="Currency" xfId="13" builtinId="4"/>
    <cellStyle name="Hyperlink" xfId="14" builtinId="8"/>
    <cellStyle name="Hyperlink 2" xfId="16" xr:uid="{70AF2120-988A-49F4-8E41-E4E8EEC34268}"/>
    <cellStyle name="Normal" xfId="0" builtinId="0"/>
    <cellStyle name="Normal 2" xfId="2" xr:uid="{00000000-0005-0000-0000-000001000000}"/>
    <cellStyle name="Normal 2 2" xfId="4" xr:uid="{00000000-0005-0000-0000-000002000000}"/>
    <cellStyle name="Normal 2 2 2" xfId="8" xr:uid="{00000000-0005-0000-0000-000002000000}"/>
    <cellStyle name="Normal 2 3" xfId="6" xr:uid="{00000000-0005-0000-0000-000001000000}"/>
    <cellStyle name="Normal 3" xfId="10" xr:uid="{48A62384-EE94-4D62-A3A7-57840ED65AB7}"/>
    <cellStyle name="Normal 4" xfId="15" xr:uid="{063B1DBC-4160-4B72-BEBA-ADBDF2BB8B69}"/>
    <cellStyle name="Percent" xfId="1" builtinId="5"/>
    <cellStyle name="Percent 2" xfId="3" xr:uid="{00000000-0005-0000-0000-000006000000}"/>
    <cellStyle name="Percent 2 2" xfId="5" xr:uid="{00000000-0005-0000-0000-000007000000}"/>
    <cellStyle name="Percent 2 2 2" xfId="9" xr:uid="{00000000-0005-0000-0000-000007000000}"/>
    <cellStyle name="Percent 2 3" xfId="7" xr:uid="{00000000-0005-0000-0000-000006000000}"/>
    <cellStyle name="Percent 3" xfId="11" xr:uid="{3018717F-3696-4398-9F9F-89E82A626DF8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32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38100</xdr:rowOff>
    </xdr:from>
    <xdr:to>
      <xdr:col>1</xdr:col>
      <xdr:colOff>1047115</xdr:colOff>
      <xdr:row>5</xdr:row>
      <xdr:rowOff>270510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F728B2-A008-42D4-9CFC-2D6D822512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0"/>
          <a:ext cx="1047115" cy="4229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85725</xdr:colOff>
      <xdr:row>4</xdr:row>
      <xdr:rowOff>28575</xdr:rowOff>
    </xdr:from>
    <xdr:to>
      <xdr:col>9</xdr:col>
      <xdr:colOff>561975</xdr:colOff>
      <xdr:row>6</xdr:row>
      <xdr:rowOff>3175</xdr:rowOff>
    </xdr:to>
    <xdr:pic>
      <xdr:nvPicPr>
        <xdr:cNvPr id="4" name="Picture 3" descr="ssc_band_A4 portraitBW300">
          <a:extLst>
            <a:ext uri="{FF2B5EF4-FFF2-40B4-BE49-F238E27FC236}">
              <a16:creationId xmlns:a16="http://schemas.microsoft.com/office/drawing/2014/main" id="{0F8E5467-4B52-4E65-BAE4-6853CC7BF47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50197" t="13992" r="5286" b="9053"/>
        <a:stretch>
          <a:fillRect/>
        </a:stretch>
      </xdr:blipFill>
      <xdr:spPr bwMode="auto">
        <a:xfrm>
          <a:off x="9144000" y="1381125"/>
          <a:ext cx="2305050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ortscotland.org.uk/resources/resources/charges_for_sports_facilitie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economy/inflationandpriceindices/timeseries/czbh/mm23" TargetMode="External"/><Relationship Id="rId2" Type="http://schemas.openxmlformats.org/officeDocument/2006/relationships/hyperlink" Target="https://www.ons.gov.uk/economy/inflationandpriceindices/timeseries/chaw/mm23" TargetMode="External"/><Relationship Id="rId1" Type="http://schemas.openxmlformats.org/officeDocument/2006/relationships/hyperlink" Target="https://www.ons.gov.uk/economy/inflationandpriceindices/timeseries/czbh/mm23" TargetMode="External"/><Relationship Id="rId4" Type="http://schemas.openxmlformats.org/officeDocument/2006/relationships/hyperlink" Target="https://www.ons.gov.uk/economy/inflationandpriceindices/timeseries/chaw/mm2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859D9-0E6E-4901-978D-5CE3ACB86E3F}">
  <sheetPr>
    <tabColor rgb="FF00B050"/>
  </sheetPr>
  <dimension ref="A1:O37"/>
  <sheetViews>
    <sheetView showGridLines="0" showRowColHeaders="0" tabSelected="1" workbookViewId="0">
      <selection activeCell="F17" sqref="F17"/>
    </sheetView>
  </sheetViews>
  <sheetFormatPr defaultColWidth="0" defaultRowHeight="15" zeroHeight="1" x14ac:dyDescent="0.25"/>
  <cols>
    <col min="1" max="1" width="4.7109375" style="375" customWidth="1"/>
    <col min="2" max="2" width="94.5703125" style="375" customWidth="1"/>
    <col min="3" max="10" width="9.140625" style="375" customWidth="1"/>
    <col min="11" max="11" width="2.5703125" style="375" customWidth="1"/>
    <col min="12" max="15" width="0" style="375" hidden="1"/>
    <col min="16" max="16384" width="9.140625" style="375" hidden="1"/>
  </cols>
  <sheetData>
    <row r="1" spans="1:15" x14ac:dyDescent="0.25">
      <c r="A1" s="373"/>
      <c r="B1" s="374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5.75" x14ac:dyDescent="0.25">
      <c r="A2" s="373"/>
      <c r="B2" s="381" t="s">
        <v>522</v>
      </c>
      <c r="C2" s="379"/>
      <c r="D2" s="379"/>
      <c r="E2" s="379"/>
      <c r="F2" s="379"/>
      <c r="G2" s="379"/>
      <c r="H2" s="379"/>
      <c r="I2" s="379"/>
      <c r="J2" s="379"/>
      <c r="K2" s="373"/>
      <c r="L2" s="373"/>
      <c r="M2" s="373"/>
      <c r="N2" s="373"/>
      <c r="O2" s="373"/>
    </row>
    <row r="3" spans="1:15" ht="44.25" customHeight="1" x14ac:dyDescent="0.25">
      <c r="A3" s="373"/>
      <c r="B3" s="376" t="s">
        <v>520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ht="24" customHeight="1" x14ac:dyDescent="0.25">
      <c r="A4" s="373"/>
      <c r="B4" s="382" t="s">
        <v>521</v>
      </c>
      <c r="C4" s="378"/>
      <c r="D4" s="378"/>
      <c r="E4" s="378"/>
      <c r="F4" s="378"/>
      <c r="G4" s="378"/>
      <c r="H4" s="378"/>
      <c r="I4" s="378"/>
      <c r="J4" s="378"/>
      <c r="K4" s="373"/>
      <c r="L4" s="373"/>
      <c r="M4" s="373"/>
      <c r="N4" s="373"/>
      <c r="O4" s="373"/>
    </row>
    <row r="5" spans="1:15" x14ac:dyDescent="0.25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6" spans="1:15" ht="23.25" customHeight="1" x14ac:dyDescent="0.25">
      <c r="A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</row>
    <row r="7" spans="1:15" x14ac:dyDescent="0.25">
      <c r="A7" s="373"/>
      <c r="B7" s="380"/>
      <c r="C7" s="379"/>
      <c r="D7" s="379"/>
      <c r="E7" s="379"/>
      <c r="F7" s="379"/>
      <c r="G7" s="379"/>
      <c r="H7" s="379"/>
      <c r="I7" s="379"/>
      <c r="J7" s="379"/>
      <c r="K7" s="373"/>
      <c r="L7" s="373"/>
      <c r="M7" s="373"/>
      <c r="N7" s="373"/>
      <c r="O7" s="373"/>
    </row>
    <row r="8" spans="1:15" ht="20.25" x14ac:dyDescent="0.25">
      <c r="B8" s="383" t="s">
        <v>523</v>
      </c>
    </row>
    <row r="9" spans="1:15" x14ac:dyDescent="0.25"/>
    <row r="10" spans="1:15" x14ac:dyDescent="0.25">
      <c r="B10" s="373" t="s">
        <v>514</v>
      </c>
    </row>
    <row r="11" spans="1:15" x14ac:dyDescent="0.25">
      <c r="B11" s="373"/>
    </row>
    <row r="12" spans="1:15" x14ac:dyDescent="0.25">
      <c r="B12" s="373" t="s">
        <v>515</v>
      </c>
    </row>
    <row r="13" spans="1:15" x14ac:dyDescent="0.25">
      <c r="B13" s="373" t="s">
        <v>516</v>
      </c>
    </row>
    <row r="14" spans="1:15" x14ac:dyDescent="0.25">
      <c r="B14" s="373"/>
    </row>
    <row r="15" spans="1:15" x14ac:dyDescent="0.25">
      <c r="B15" s="373" t="s">
        <v>519</v>
      </c>
    </row>
    <row r="16" spans="1:15" x14ac:dyDescent="0.25">
      <c r="B16" s="373"/>
    </row>
    <row r="17" spans="2:2" x14ac:dyDescent="0.25">
      <c r="B17" s="373" t="s">
        <v>517</v>
      </c>
    </row>
    <row r="18" spans="2:2" x14ac:dyDescent="0.25">
      <c r="B18" s="377" t="s">
        <v>518</v>
      </c>
    </row>
    <row r="19" spans="2:2" x14ac:dyDescent="0.25"/>
    <row r="20" spans="2:2" hidden="1" x14ac:dyDescent="0.25"/>
    <row r="21" spans="2:2" hidden="1" x14ac:dyDescent="0.25"/>
    <row r="22" spans="2:2" hidden="1" x14ac:dyDescent="0.25"/>
    <row r="23" spans="2:2" hidden="1" x14ac:dyDescent="0.25"/>
    <row r="24" spans="2:2" hidden="1" x14ac:dyDescent="0.25"/>
    <row r="25" spans="2:2" hidden="1" x14ac:dyDescent="0.25"/>
    <row r="26" spans="2:2" hidden="1" x14ac:dyDescent="0.25"/>
    <row r="27" spans="2:2" hidden="1" x14ac:dyDescent="0.25"/>
    <row r="28" spans="2:2" hidden="1" x14ac:dyDescent="0.25"/>
    <row r="29" spans="2:2" hidden="1" x14ac:dyDescent="0.25"/>
    <row r="30" spans="2:2" hidden="1" x14ac:dyDescent="0.25"/>
    <row r="31" spans="2:2" hidden="1" x14ac:dyDescent="0.25"/>
    <row r="32" spans="2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electLockedCells="1"/>
  <hyperlinks>
    <hyperlink ref="B18" r:id="rId1" xr:uid="{EB8FA1D9-39A1-4430-8425-7E4F6C4E7A2B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AQ31"/>
  <sheetViews>
    <sheetView showGridLines="0" showRowColHeaders="0" topLeftCell="A4" zoomScaleNormal="100" workbookViewId="0">
      <selection activeCell="J6" sqref="J6"/>
    </sheetView>
  </sheetViews>
  <sheetFormatPr defaultColWidth="0" defaultRowHeight="12.75" zeroHeight="1" x14ac:dyDescent="0.2"/>
  <cols>
    <col min="1" max="1" width="4" customWidth="1"/>
    <col min="2" max="4" width="28.5703125" customWidth="1"/>
    <col min="5" max="5" width="35.7109375" bestFit="1" customWidth="1"/>
    <col min="6" max="6" width="11.28515625" customWidth="1"/>
    <col min="7" max="9" width="10.28515625" customWidth="1"/>
    <col min="10" max="17" width="18.5703125" style="15" customWidth="1"/>
    <col min="18" max="18" width="18.5703125" style="24" customWidth="1"/>
    <col min="19" max="41" width="18.5703125" style="15" customWidth="1"/>
    <col min="42" max="42" width="4.28515625" customWidth="1"/>
    <col min="43" max="43" width="0" hidden="1" customWidth="1"/>
    <col min="44" max="16384" width="9.140625" hidden="1"/>
  </cols>
  <sheetData>
    <row r="1" spans="1:42" ht="21" customHeight="1" x14ac:dyDescent="0.2">
      <c r="B1" s="52" t="s">
        <v>212</v>
      </c>
      <c r="F1" s="16"/>
      <c r="G1" s="69"/>
      <c r="H1" s="70"/>
      <c r="I1" s="69"/>
      <c r="J1" s="20"/>
      <c r="K1" s="13"/>
      <c r="L1" s="18"/>
      <c r="M1" s="18"/>
      <c r="N1" s="18"/>
      <c r="O1" s="18"/>
      <c r="P1" s="13"/>
      <c r="Q1" s="18"/>
      <c r="R1" s="25"/>
      <c r="S1" s="18"/>
      <c r="T1" s="18"/>
      <c r="U1" s="18"/>
      <c r="V1" s="13"/>
      <c r="W1" s="13"/>
      <c r="X1" s="13"/>
      <c r="Y1" s="13"/>
      <c r="Z1" s="18"/>
      <c r="AA1" s="13"/>
      <c r="AB1" s="18"/>
      <c r="AC1" s="18"/>
      <c r="AD1" s="18"/>
      <c r="AE1" s="13"/>
      <c r="AF1" s="18"/>
      <c r="AG1" s="13"/>
      <c r="AH1" s="18"/>
      <c r="AI1" s="13"/>
      <c r="AJ1" s="18"/>
      <c r="AK1" s="13"/>
      <c r="AL1" s="13"/>
      <c r="AM1" s="13"/>
      <c r="AN1" s="13"/>
      <c r="AO1"/>
      <c r="AP1" s="69"/>
    </row>
    <row r="2" spans="1:42" s="15" customFormat="1" ht="21" customHeight="1" x14ac:dyDescent="0.2">
      <c r="B2" s="44" t="s">
        <v>330</v>
      </c>
      <c r="F2" s="17"/>
      <c r="G2" s="56"/>
      <c r="H2" s="71"/>
      <c r="I2" s="56"/>
      <c r="AP2" s="56"/>
    </row>
    <row r="3" spans="1:42" x14ac:dyDescent="0.2">
      <c r="B3" s="21" t="s">
        <v>360</v>
      </c>
      <c r="C3" s="1"/>
      <c r="D3" s="1"/>
      <c r="J3" s="18"/>
      <c r="K3" s="13"/>
      <c r="L3" s="13"/>
      <c r="M3" s="18"/>
      <c r="N3" s="18"/>
      <c r="O3" s="18"/>
      <c r="P3" s="18"/>
      <c r="Q3" s="13"/>
      <c r="R3" s="19"/>
      <c r="S3" s="25"/>
      <c r="T3" s="18"/>
      <c r="U3" s="18"/>
      <c r="V3" s="18"/>
      <c r="W3" s="13"/>
      <c r="X3" s="13"/>
      <c r="Y3" s="13"/>
      <c r="Z3" s="13"/>
      <c r="AA3" s="18"/>
      <c r="AB3" s="13"/>
      <c r="AC3" s="18"/>
      <c r="AD3" s="18"/>
      <c r="AE3" s="18"/>
      <c r="AF3" s="13"/>
      <c r="AG3" s="18"/>
      <c r="AH3" s="13"/>
      <c r="AI3" s="18"/>
      <c r="AJ3" s="13"/>
      <c r="AK3" s="18"/>
      <c r="AL3" s="13"/>
      <c r="AM3" s="13"/>
      <c r="AN3" s="13"/>
      <c r="AO3" s="13"/>
    </row>
    <row r="4" spans="1:42" s="15" customFormat="1" x14ac:dyDescent="0.2"/>
    <row r="5" spans="1:42" s="58" customFormat="1" ht="38.25" customHeight="1" x14ac:dyDescent="0.2">
      <c r="A5" s="57"/>
      <c r="B5" s="169" t="s">
        <v>62</v>
      </c>
      <c r="C5" s="170" t="s">
        <v>235</v>
      </c>
      <c r="D5" s="170" t="s">
        <v>234</v>
      </c>
      <c r="E5" s="170" t="s">
        <v>63</v>
      </c>
      <c r="F5" s="127" t="s">
        <v>120</v>
      </c>
      <c r="G5" s="171" t="s">
        <v>87</v>
      </c>
      <c r="H5" s="171" t="s">
        <v>1</v>
      </c>
      <c r="I5" s="171" t="s">
        <v>88</v>
      </c>
      <c r="J5" s="127" t="s">
        <v>3</v>
      </c>
      <c r="K5" s="127" t="s">
        <v>4</v>
      </c>
      <c r="L5" s="127" t="s">
        <v>5</v>
      </c>
      <c r="M5" s="127" t="s">
        <v>6</v>
      </c>
      <c r="N5" s="127" t="s">
        <v>7</v>
      </c>
      <c r="O5" s="127" t="s">
        <v>8</v>
      </c>
      <c r="P5" s="127" t="s">
        <v>9</v>
      </c>
      <c r="Q5" s="127" t="s">
        <v>10</v>
      </c>
      <c r="R5" s="127" t="s">
        <v>11</v>
      </c>
      <c r="S5" s="127" t="s">
        <v>12</v>
      </c>
      <c r="T5" s="127" t="s">
        <v>13</v>
      </c>
      <c r="U5" s="127" t="s">
        <v>14</v>
      </c>
      <c r="V5" s="127" t="s">
        <v>15</v>
      </c>
      <c r="W5" s="127" t="s">
        <v>16</v>
      </c>
      <c r="X5" s="127" t="s">
        <v>17</v>
      </c>
      <c r="Y5" s="127" t="s">
        <v>18</v>
      </c>
      <c r="Z5" s="127" t="s">
        <v>19</v>
      </c>
      <c r="AA5" s="127" t="s">
        <v>20</v>
      </c>
      <c r="AB5" s="127" t="s">
        <v>21</v>
      </c>
      <c r="AC5" s="127" t="s">
        <v>22</v>
      </c>
      <c r="AD5" s="127" t="s">
        <v>23</v>
      </c>
      <c r="AE5" s="127" t="s">
        <v>24</v>
      </c>
      <c r="AF5" s="127" t="s">
        <v>25</v>
      </c>
      <c r="AG5" s="127" t="s">
        <v>99</v>
      </c>
      <c r="AH5" s="127" t="s">
        <v>26</v>
      </c>
      <c r="AI5" s="127" t="s">
        <v>27</v>
      </c>
      <c r="AJ5" s="127" t="s">
        <v>28</v>
      </c>
      <c r="AK5" s="127" t="s">
        <v>29</v>
      </c>
      <c r="AL5" s="127" t="s">
        <v>30</v>
      </c>
      <c r="AM5" s="127" t="s">
        <v>31</v>
      </c>
      <c r="AN5" s="127" t="s">
        <v>32</v>
      </c>
      <c r="AO5" s="127" t="s">
        <v>33</v>
      </c>
    </row>
    <row r="6" spans="1:42" ht="20.25" customHeight="1" x14ac:dyDescent="0.25">
      <c r="B6" s="172" t="s">
        <v>352</v>
      </c>
      <c r="C6" s="113" t="s">
        <v>100</v>
      </c>
      <c r="D6" s="113" t="s">
        <v>237</v>
      </c>
      <c r="E6" s="149" t="s">
        <v>82</v>
      </c>
      <c r="F6" s="113">
        <f t="shared" ref="F6:F29" si="0">COUNT(J6:AO6)</f>
        <v>19</v>
      </c>
      <c r="G6" s="76">
        <f t="shared" ref="G6:G29" si="1">MIN(J6:AO6)</f>
        <v>14.475000000000001</v>
      </c>
      <c r="H6" s="175">
        <f t="shared" ref="H6:H29" si="2">AVERAGE(J6:AO6)</f>
        <v>19.856578947368419</v>
      </c>
      <c r="I6" s="76">
        <f t="shared" ref="I6:I29" si="3">MAX(J6:AO6)</f>
        <v>30.6</v>
      </c>
      <c r="J6" s="177">
        <f>IF(COUNT('Charges Data'!J544,'Charges Data'!J552)&gt;0,(SUM('Charges Data'!J544,'Charges Data'!J552)/COUNT('Charges Data'!J544,'Charges Data'!J552)),"")</f>
        <v>15.524999999999999</v>
      </c>
      <c r="K6" s="177" t="str">
        <f>IF(COUNT('Charges Data'!K544,'Charges Data'!K552)&gt;0,(SUM('Charges Data'!K544,'Charges Data'!K552)/COUNT('Charges Data'!K544,'Charges Data'!K552)),"")</f>
        <v/>
      </c>
      <c r="L6" s="177" t="str">
        <f>IF(COUNT('Charges Data'!L544,'Charges Data'!L552)&gt;0,(SUM('Charges Data'!L544,'Charges Data'!L552)/COUNT('Charges Data'!L544,'Charges Data'!L552)),"")</f>
        <v/>
      </c>
      <c r="M6" s="177">
        <f>IF(COUNT('Charges Data'!M544,'Charges Data'!M552)&gt;0,(SUM('Charges Data'!M544,'Charges Data'!M552)/COUNT('Charges Data'!M544,'Charges Data'!M552)),"")</f>
        <v>16.375</v>
      </c>
      <c r="N6" s="177" t="str">
        <f>IF(COUNT('Charges Data'!N544,'Charges Data'!N552)&gt;0,(SUM('Charges Data'!N544,'Charges Data'!N552)/COUNT('Charges Data'!N544,'Charges Data'!N552)),"")</f>
        <v/>
      </c>
      <c r="O6" s="177">
        <f>IF(COUNT('Charges Data'!O544,'Charges Data'!O552)&gt;0,(SUM('Charges Data'!O544,'Charges Data'!O552)/COUNT('Charges Data'!O544,'Charges Data'!O552)),"")</f>
        <v>15.299999999999999</v>
      </c>
      <c r="P6" s="177" t="str">
        <f>IF(COUNT('Charges Data'!P544,'Charges Data'!P552)&gt;0,(SUM('Charges Data'!P544,'Charges Data'!P552)/COUNT('Charges Data'!P544,'Charges Data'!P552)),"")</f>
        <v/>
      </c>
      <c r="Q6" s="177">
        <f>IF(COUNT('Charges Data'!Q544,'Charges Data'!Q552)&gt;0,(SUM('Charges Data'!Q544,'Charges Data'!Q552)/COUNT('Charges Data'!Q544,'Charges Data'!Q552)),"")</f>
        <v>25</v>
      </c>
      <c r="R6" s="177" t="str">
        <f>IF(COUNT('Charges Data'!R544,'Charges Data'!R552)&gt;0,(SUM('Charges Data'!R544,'Charges Data'!R552)/COUNT('Charges Data'!R544,'Charges Data'!R552)),"")</f>
        <v/>
      </c>
      <c r="S6" s="177">
        <f>IF(COUNT('Charges Data'!S544,'Charges Data'!S552)&gt;0,(SUM('Charges Data'!S544,'Charges Data'!S552)/COUNT('Charges Data'!S544,'Charges Data'!S552)),"")</f>
        <v>16.5</v>
      </c>
      <c r="T6" s="177">
        <f>IF(COUNT('Charges Data'!T544,'Charges Data'!T552)&gt;0,(SUM('Charges Data'!T544,'Charges Data'!T552)/COUNT('Charges Data'!T544,'Charges Data'!T552)),"")</f>
        <v>25.4</v>
      </c>
      <c r="U6" s="177" t="str">
        <f>IF(COUNT('Charges Data'!U544,'Charges Data'!U552)&gt;0,(SUM('Charges Data'!U544,'Charges Data'!U552)/COUNT('Charges Data'!U544,'Charges Data'!U552)),"")</f>
        <v/>
      </c>
      <c r="V6" s="177">
        <f>IF(COUNT('Charges Data'!V544,'Charges Data'!V552)&gt;0,(SUM('Charges Data'!V544,'Charges Data'!V552)/COUNT('Charges Data'!V544,'Charges Data'!V552)),"")</f>
        <v>30.6</v>
      </c>
      <c r="W6" s="177" t="str">
        <f>IF(COUNT('Charges Data'!W544,'Charges Data'!W552)&gt;0,(SUM('Charges Data'!W544,'Charges Data'!W552)/COUNT('Charges Data'!W544,'Charges Data'!W552)),"")</f>
        <v/>
      </c>
      <c r="X6" s="177">
        <f>IF(COUNT('Charges Data'!X544,'Charges Data'!X552)&gt;0,(SUM('Charges Data'!X544,'Charges Data'!X552)/COUNT('Charges Data'!X544,'Charges Data'!X552)),"")</f>
        <v>23.5</v>
      </c>
      <c r="Y6" s="177">
        <f>IF(COUNT('Charges Data'!Y544,'Charges Data'!Y552)&gt;0,(SUM('Charges Data'!Y544,'Charges Data'!Y552)/COUNT('Charges Data'!Y544,'Charges Data'!Y552)),"")</f>
        <v>20.5</v>
      </c>
      <c r="Z6" s="177">
        <f>IF(COUNT('Charges Data'!Z544,'Charges Data'!Z552)&gt;0,(SUM('Charges Data'!Z544,'Charges Data'!Z552)/COUNT('Charges Data'!Z544,'Charges Data'!Z552)),"")</f>
        <v>21.8</v>
      </c>
      <c r="AA6" s="177">
        <f>IF(COUNT('Charges Data'!AA544,'Charges Data'!AA552)&gt;0,(SUM('Charges Data'!AA544,'Charges Data'!AA552)/COUNT('Charges Data'!AA544,'Charges Data'!AA552)),"")</f>
        <v>16.950000000000003</v>
      </c>
      <c r="AB6" s="177">
        <f>IF(COUNT('Charges Data'!AB544,'Charges Data'!AB552)&gt;0,(SUM('Charges Data'!AB544,'Charges Data'!AB552)/COUNT('Charges Data'!AB544,'Charges Data'!AB552)),"")</f>
        <v>26</v>
      </c>
      <c r="AC6" s="177">
        <f>IF(COUNT('Charges Data'!AC544,'Charges Data'!AC552)&gt;0,(SUM('Charges Data'!AC544,'Charges Data'!AC552)/COUNT('Charges Data'!AC544,'Charges Data'!AC552)),"")</f>
        <v>20</v>
      </c>
      <c r="AD6" s="177">
        <f>IF(COUNT('Charges Data'!AD544,'Charges Data'!AD552)&gt;0,(SUM('Charges Data'!AD544,'Charges Data'!AD552)/COUNT('Charges Data'!AD544,'Charges Data'!AD552)),"")</f>
        <v>17</v>
      </c>
      <c r="AE6" s="177">
        <f>IF(COUNT('Charges Data'!AE544,'Charges Data'!AE552)&gt;0,(SUM('Charges Data'!AE544,'Charges Data'!AE552)/COUNT('Charges Data'!AE544,'Charges Data'!AE552)),"")</f>
        <v>15.899999999999999</v>
      </c>
      <c r="AF6" s="177" t="str">
        <f>IF(COUNT('Charges Data'!AF544,'Charges Data'!AF552)&gt;0,(SUM('Charges Data'!AF544,'Charges Data'!AF552)/COUNT('Charges Data'!AF544,'Charges Data'!AF552)),"")</f>
        <v/>
      </c>
      <c r="AG6" s="177">
        <f>IF(COUNT('Charges Data'!AG544,'Charges Data'!AG552)&gt;0,(SUM('Charges Data'!AG544,'Charges Data'!AG552)/COUNT('Charges Data'!AG544,'Charges Data'!AG552)),"")</f>
        <v>15.149999999999999</v>
      </c>
      <c r="AH6" s="177" t="str">
        <f>IF(COUNT('Charges Data'!AH544,'Charges Data'!AH552)&gt;0,(SUM('Charges Data'!AH544,'Charges Data'!AH552)/COUNT('Charges Data'!AH544,'Charges Data'!AH552)),"")</f>
        <v/>
      </c>
      <c r="AI6" s="177">
        <f>IF(COUNT('Charges Data'!AI544,'Charges Data'!AI552)&gt;0,(SUM('Charges Data'!AI544,'Charges Data'!AI552)/COUNT('Charges Data'!AI544,'Charges Data'!AI552)),"")</f>
        <v>14.475000000000001</v>
      </c>
      <c r="AJ6" s="177" t="str">
        <f>IF(COUNT('Charges Data'!AJ544,'Charges Data'!AJ552)&gt;0,(SUM('Charges Data'!AJ544,'Charges Data'!AJ552)/COUNT('Charges Data'!AJ544,'Charges Data'!AJ552)),"")</f>
        <v/>
      </c>
      <c r="AK6" s="177">
        <f>IF(COUNT('Charges Data'!AK544,'Charges Data'!AK552)&gt;0,(SUM('Charges Data'!AK544,'Charges Data'!AK552)/COUNT('Charges Data'!AK544,'Charges Data'!AK552)),"")</f>
        <v>19.55</v>
      </c>
      <c r="AL6" s="177">
        <f>IF(COUNT('Charges Data'!AL544,'Charges Data'!AL552)&gt;0,(SUM('Charges Data'!AL544,'Charges Data'!AL552)/COUNT('Charges Data'!AL544,'Charges Data'!AL552)),"")</f>
        <v>21.75</v>
      </c>
      <c r="AM6" s="177" t="str">
        <f>IF(COUNT('Charges Data'!AM544,'Charges Data'!AM552)&gt;0,(SUM('Charges Data'!AM544,'Charges Data'!AM552)/COUNT('Charges Data'!AM544,'Charges Data'!AM552)),"")</f>
        <v/>
      </c>
      <c r="AN6" s="177" t="str">
        <f>IF(COUNT('Charges Data'!AN544,'Charges Data'!AN552)&gt;0,(SUM('Charges Data'!AN544,'Charges Data'!AN552)/COUNT('Charges Data'!AN544,'Charges Data'!AN552)),"")</f>
        <v/>
      </c>
      <c r="AO6" s="177" t="str">
        <f>IF(COUNT('Charges Data'!AO544,'Charges Data'!AO552)&gt;0,(SUM('Charges Data'!AO544,'Charges Data'!AO552)/COUNT('Charges Data'!AO544,'Charges Data'!AO552)),"")</f>
        <v/>
      </c>
      <c r="AP6" s="23"/>
    </row>
    <row r="7" spans="1:42" ht="20.25" customHeight="1" x14ac:dyDescent="0.2">
      <c r="B7" s="172" t="s">
        <v>352</v>
      </c>
      <c r="C7" s="113" t="s">
        <v>100</v>
      </c>
      <c r="D7" s="113" t="s">
        <v>237</v>
      </c>
      <c r="E7" s="149" t="s">
        <v>49</v>
      </c>
      <c r="F7" s="113">
        <f t="shared" si="0"/>
        <v>19</v>
      </c>
      <c r="G7" s="76">
        <f t="shared" si="1"/>
        <v>6.5</v>
      </c>
      <c r="H7" s="175">
        <f t="shared" si="2"/>
        <v>12.419736842105262</v>
      </c>
      <c r="I7" s="76">
        <f t="shared" si="3"/>
        <v>20.5</v>
      </c>
      <c r="J7" s="177">
        <f>IF(COUNT('Charges Data'!J545,'Charges Data'!J553)&gt;0,(SUM('Charges Data'!J545,'Charges Data'!J553)/COUNT('Charges Data'!J545,'Charges Data'!J553)),"")</f>
        <v>10.125</v>
      </c>
      <c r="K7" s="177" t="str">
        <f>IF(COUNT('Charges Data'!K545,'Charges Data'!K553)&gt;0,(SUM('Charges Data'!K545,'Charges Data'!K553)/COUNT('Charges Data'!K545,'Charges Data'!K553)),"")</f>
        <v/>
      </c>
      <c r="L7" s="177" t="str">
        <f>IF(COUNT('Charges Data'!L545,'Charges Data'!L553)&gt;0,(SUM('Charges Data'!L545,'Charges Data'!L553)/COUNT('Charges Data'!L545,'Charges Data'!L553)),"")</f>
        <v/>
      </c>
      <c r="M7" s="177">
        <f>IF(COUNT('Charges Data'!M545,'Charges Data'!M553)&gt;0,(SUM('Charges Data'!M545,'Charges Data'!M553)/COUNT('Charges Data'!M545,'Charges Data'!M553)),"")</f>
        <v>12.125</v>
      </c>
      <c r="N7" s="177" t="str">
        <f>IF(COUNT('Charges Data'!N545,'Charges Data'!N553)&gt;0,(SUM('Charges Data'!N545,'Charges Data'!N553)/COUNT('Charges Data'!N545,'Charges Data'!N553)),"")</f>
        <v/>
      </c>
      <c r="O7" s="177">
        <f>IF(COUNT('Charges Data'!O545,'Charges Data'!O553)&gt;0,(SUM('Charges Data'!O545,'Charges Data'!O553)/COUNT('Charges Data'!O545,'Charges Data'!O553)),"")</f>
        <v>9.3000000000000007</v>
      </c>
      <c r="P7" s="177" t="str">
        <f>IF(COUNT('Charges Data'!P545,'Charges Data'!P553)&gt;0,(SUM('Charges Data'!P545,'Charges Data'!P553)/COUNT('Charges Data'!P545,'Charges Data'!P553)),"")</f>
        <v/>
      </c>
      <c r="Q7" s="177">
        <f>IF(COUNT('Charges Data'!Q545,'Charges Data'!Q553)&gt;0,(SUM('Charges Data'!Q545,'Charges Data'!Q553)/COUNT('Charges Data'!Q545,'Charges Data'!Q553)),"")</f>
        <v>20.5</v>
      </c>
      <c r="R7" s="177" t="str">
        <f>IF(COUNT('Charges Data'!R545,'Charges Data'!R553)&gt;0,(SUM('Charges Data'!R545,'Charges Data'!R553)/COUNT('Charges Data'!R545,'Charges Data'!R553)),"")</f>
        <v/>
      </c>
      <c r="S7" s="177">
        <f>IF(COUNT('Charges Data'!S545,'Charges Data'!S553)&gt;0,(SUM('Charges Data'!S545,'Charges Data'!S553)/COUNT('Charges Data'!S545,'Charges Data'!S553)),"")</f>
        <v>12.450000000000001</v>
      </c>
      <c r="T7" s="177">
        <f>IF(COUNT('Charges Data'!T545,'Charges Data'!T553)&gt;0,(SUM('Charges Data'!T545,'Charges Data'!T553)/COUNT('Charges Data'!T545,'Charges Data'!T553)),"")</f>
        <v>17</v>
      </c>
      <c r="U7" s="177" t="str">
        <f>IF(COUNT('Charges Data'!U545,'Charges Data'!U553)&gt;0,(SUM('Charges Data'!U545,'Charges Data'!U553)/COUNT('Charges Data'!U545,'Charges Data'!U553)),"")</f>
        <v/>
      </c>
      <c r="V7" s="177">
        <f>IF(COUNT('Charges Data'!V545,'Charges Data'!V553)&gt;0,(SUM('Charges Data'!V545,'Charges Data'!V553)/COUNT('Charges Data'!V545,'Charges Data'!V553)),"")</f>
        <v>15.6</v>
      </c>
      <c r="W7" s="177" t="str">
        <f>IF(COUNT('Charges Data'!W545,'Charges Data'!W553)&gt;0,(SUM('Charges Data'!W545,'Charges Data'!W553)/COUNT('Charges Data'!W545,'Charges Data'!W553)),"")</f>
        <v/>
      </c>
      <c r="X7" s="177">
        <f>IF(COUNT('Charges Data'!X545,'Charges Data'!X553)&gt;0,(SUM('Charges Data'!X545,'Charges Data'!X553)/COUNT('Charges Data'!X545,'Charges Data'!X553)),"")</f>
        <v>13.5</v>
      </c>
      <c r="Y7" s="177">
        <f>IF(COUNT('Charges Data'!Y545,'Charges Data'!Y553)&gt;0,(SUM('Charges Data'!Y545,'Charges Data'!Y553)/COUNT('Charges Data'!Y545,'Charges Data'!Y553)),"")</f>
        <v>14.350000000000001</v>
      </c>
      <c r="Z7" s="177">
        <f>IF(COUNT('Charges Data'!Z545,'Charges Data'!Z553)&gt;0,(SUM('Charges Data'!Z545,'Charges Data'!Z553)/COUNT('Charges Data'!Z545,'Charges Data'!Z553)),"")</f>
        <v>10.9</v>
      </c>
      <c r="AA7" s="177">
        <f>IF(COUNT('Charges Data'!AA545,'Charges Data'!AA553)&gt;0,(SUM('Charges Data'!AA545,'Charges Data'!AA553)/COUNT('Charges Data'!AA545,'Charges Data'!AA553)),"")</f>
        <v>6.5</v>
      </c>
      <c r="AB7" s="177">
        <f>IF(COUNT('Charges Data'!AB545,'Charges Data'!AB553)&gt;0,(SUM('Charges Data'!AB545,'Charges Data'!AB553)/COUNT('Charges Data'!AB545,'Charges Data'!AB553)),"")</f>
        <v>13</v>
      </c>
      <c r="AC7" s="177">
        <f>IF(COUNT('Charges Data'!AC545,'Charges Data'!AC553)&gt;0,(SUM('Charges Data'!AC545,'Charges Data'!AC553)/COUNT('Charges Data'!AC545,'Charges Data'!AC553)),"")</f>
        <v>10</v>
      </c>
      <c r="AD7" s="177">
        <f>IF(COUNT('Charges Data'!AD545,'Charges Data'!AD553)&gt;0,(SUM('Charges Data'!AD545,'Charges Data'!AD553)/COUNT('Charges Data'!AD545,'Charges Data'!AD553)),"")</f>
        <v>17</v>
      </c>
      <c r="AE7" s="177">
        <f>IF(COUNT('Charges Data'!AE545,'Charges Data'!AE553)&gt;0,(SUM('Charges Data'!AE545,'Charges Data'!AE553)/COUNT('Charges Data'!AE545,'Charges Data'!AE553)),"")</f>
        <v>7.9499999999999993</v>
      </c>
      <c r="AF7" s="177" t="str">
        <f>IF(COUNT('Charges Data'!AF545,'Charges Data'!AF553)&gt;0,(SUM('Charges Data'!AF545,'Charges Data'!AF553)/COUNT('Charges Data'!AF545,'Charges Data'!AF553)),"")</f>
        <v/>
      </c>
      <c r="AG7" s="177">
        <f>IF(COUNT('Charges Data'!AG545,'Charges Data'!AG553)&gt;0,(SUM('Charges Data'!AG545,'Charges Data'!AG553)/COUNT('Charges Data'!AG545,'Charges Data'!AG553)),"")</f>
        <v>12.125</v>
      </c>
      <c r="AH7" s="177" t="str">
        <f>IF(COUNT('Charges Data'!AH545,'Charges Data'!AH553)&gt;0,(SUM('Charges Data'!AH545,'Charges Data'!AH553)/COUNT('Charges Data'!AH545,'Charges Data'!AH553)),"")</f>
        <v/>
      </c>
      <c r="AI7" s="177">
        <f>IF(COUNT('Charges Data'!AI545,'Charges Data'!AI553)&gt;0,(SUM('Charges Data'!AI545,'Charges Data'!AI553)/COUNT('Charges Data'!AI545,'Charges Data'!AI553)),"")</f>
        <v>7.2749999999999995</v>
      </c>
      <c r="AJ7" s="177" t="str">
        <f>IF(COUNT('Charges Data'!AJ545,'Charges Data'!AJ553)&gt;0,(SUM('Charges Data'!AJ545,'Charges Data'!AJ553)/COUNT('Charges Data'!AJ545,'Charges Data'!AJ553)),"")</f>
        <v/>
      </c>
      <c r="AK7" s="177">
        <f>IF(COUNT('Charges Data'!AK545,'Charges Data'!AK553)&gt;0,(SUM('Charges Data'!AK545,'Charges Data'!AK553)/COUNT('Charges Data'!AK545,'Charges Data'!AK553)),"")</f>
        <v>9.7750000000000004</v>
      </c>
      <c r="AL7" s="177">
        <f>IF(COUNT('Charges Data'!AL545,'Charges Data'!AL553)&gt;0,(SUM('Charges Data'!AL545,'Charges Data'!AL553)/COUNT('Charges Data'!AL545,'Charges Data'!AL553)),"")</f>
        <v>16.5</v>
      </c>
      <c r="AM7" s="177" t="str">
        <f>IF(COUNT('Charges Data'!AM545,'Charges Data'!AM553)&gt;0,(SUM('Charges Data'!AM545,'Charges Data'!AM553)/COUNT('Charges Data'!AM545,'Charges Data'!AM553)),"")</f>
        <v/>
      </c>
      <c r="AN7" s="177" t="str">
        <f>IF(COUNT('Charges Data'!AN545,'Charges Data'!AN553)&gt;0,(SUM('Charges Data'!AN545,'Charges Data'!AN553)/COUNT('Charges Data'!AN545,'Charges Data'!AN553)),"")</f>
        <v/>
      </c>
      <c r="AO7" s="177" t="str">
        <f>IF(COUNT('Charges Data'!AO545,'Charges Data'!AO553)&gt;0,(SUM('Charges Data'!AO545,'Charges Data'!AO553)/COUNT('Charges Data'!AO545,'Charges Data'!AO553)),"")</f>
        <v/>
      </c>
    </row>
    <row r="8" spans="1:42" ht="20.25" customHeight="1" x14ac:dyDescent="0.2">
      <c r="B8" s="172" t="s">
        <v>352</v>
      </c>
      <c r="C8" s="113" t="s">
        <v>100</v>
      </c>
      <c r="D8" s="113" t="s">
        <v>237</v>
      </c>
      <c r="E8" s="149" t="s">
        <v>83</v>
      </c>
      <c r="F8" s="113">
        <f t="shared" si="0"/>
        <v>13</v>
      </c>
      <c r="G8" s="76">
        <f t="shared" si="1"/>
        <v>7.2749999999999995</v>
      </c>
      <c r="H8" s="175">
        <f t="shared" si="2"/>
        <v>13.853846153846156</v>
      </c>
      <c r="I8" s="76">
        <f t="shared" si="3"/>
        <v>25</v>
      </c>
      <c r="J8" s="177">
        <f>IF(COUNT('Charges Data'!J546,'Charges Data'!J554)&gt;0,(SUM('Charges Data'!J546,'Charges Data'!J554)/COUNT('Charges Data'!J546,'Charges Data'!J554)),"")</f>
        <v>10.125</v>
      </c>
      <c r="K8" s="177" t="str">
        <f>IF(COUNT('Charges Data'!K546,'Charges Data'!K554)&gt;0,(SUM('Charges Data'!K546,'Charges Data'!K554)/COUNT('Charges Data'!K546,'Charges Data'!K554)),"")</f>
        <v/>
      </c>
      <c r="L8" s="177" t="str">
        <f>IF(COUNT('Charges Data'!L546,'Charges Data'!L554)&gt;0,(SUM('Charges Data'!L546,'Charges Data'!L554)/COUNT('Charges Data'!L546,'Charges Data'!L554)),"")</f>
        <v/>
      </c>
      <c r="M8" s="177">
        <f>IF(COUNT('Charges Data'!M546,'Charges Data'!M554)&gt;0,(SUM('Charges Data'!M546,'Charges Data'!M554)/COUNT('Charges Data'!M546,'Charges Data'!M554)),"")</f>
        <v>12.125</v>
      </c>
      <c r="N8" s="177" t="str">
        <f>IF(COUNT('Charges Data'!N546,'Charges Data'!N554)&gt;0,(SUM('Charges Data'!N546,'Charges Data'!N554)/COUNT('Charges Data'!N546,'Charges Data'!N554)),"")</f>
        <v/>
      </c>
      <c r="O8" s="177">
        <f>IF(COUNT('Charges Data'!O546,'Charges Data'!O554)&gt;0,(SUM('Charges Data'!O546,'Charges Data'!O554)/COUNT('Charges Data'!O546,'Charges Data'!O554)),"")</f>
        <v>9.3000000000000007</v>
      </c>
      <c r="P8" s="177" t="str">
        <f>IF(COUNT('Charges Data'!P546,'Charges Data'!P554)&gt;0,(SUM('Charges Data'!P546,'Charges Data'!P554)/COUNT('Charges Data'!P546,'Charges Data'!P554)),"")</f>
        <v/>
      </c>
      <c r="Q8" s="177">
        <f>IF(COUNT('Charges Data'!Q546,'Charges Data'!Q554)&gt;0,(SUM('Charges Data'!Q546,'Charges Data'!Q554)/COUNT('Charges Data'!Q546,'Charges Data'!Q554)),"")</f>
        <v>25</v>
      </c>
      <c r="R8" s="177" t="str">
        <f>IF(COUNT('Charges Data'!R546,'Charges Data'!R554)&gt;0,(SUM('Charges Data'!R546,'Charges Data'!R554)/COUNT('Charges Data'!R546,'Charges Data'!R554)),"")</f>
        <v/>
      </c>
      <c r="S8" s="177">
        <f>IF(COUNT('Charges Data'!S546,'Charges Data'!S554)&gt;0,(SUM('Charges Data'!S546,'Charges Data'!S554)/COUNT('Charges Data'!S546,'Charges Data'!S554)),"")</f>
        <v>16.5</v>
      </c>
      <c r="T8" s="177" t="str">
        <f>IF(COUNT('Charges Data'!T546,'Charges Data'!T554)&gt;0,(SUM('Charges Data'!T546,'Charges Data'!T554)/COUNT('Charges Data'!T546,'Charges Data'!T554)),"")</f>
        <v/>
      </c>
      <c r="U8" s="177" t="str">
        <f>IF(COUNT('Charges Data'!U546,'Charges Data'!U554)&gt;0,(SUM('Charges Data'!U546,'Charges Data'!U554)/COUNT('Charges Data'!U546,'Charges Data'!U554)),"")</f>
        <v/>
      </c>
      <c r="V8" s="177">
        <f>IF(COUNT('Charges Data'!V546,'Charges Data'!V554)&gt;0,(SUM('Charges Data'!V546,'Charges Data'!V554)/COUNT('Charges Data'!V546,'Charges Data'!V554)),"")</f>
        <v>15.6</v>
      </c>
      <c r="W8" s="177" t="str">
        <f>IF(COUNT('Charges Data'!W546,'Charges Data'!W554)&gt;0,(SUM('Charges Data'!W546,'Charges Data'!W554)/COUNT('Charges Data'!W546,'Charges Data'!W554)),"")</f>
        <v/>
      </c>
      <c r="X8" s="177">
        <f>IF(COUNT('Charges Data'!X546,'Charges Data'!X554)&gt;0,(SUM('Charges Data'!X546,'Charges Data'!X554)/COUNT('Charges Data'!X546,'Charges Data'!X554)),"")</f>
        <v>23.5</v>
      </c>
      <c r="Y8" s="177" t="str">
        <f>IF(COUNT('Charges Data'!Y546,'Charges Data'!Y554)&gt;0,(SUM('Charges Data'!Y546,'Charges Data'!Y554)/COUNT('Charges Data'!Y546,'Charges Data'!Y554)),"")</f>
        <v/>
      </c>
      <c r="Z8" s="177">
        <f>IF(COUNT('Charges Data'!Z546,'Charges Data'!Z554)&gt;0,(SUM('Charges Data'!Z546,'Charges Data'!Z554)/COUNT('Charges Data'!Z546,'Charges Data'!Z554)),"")</f>
        <v>10.9</v>
      </c>
      <c r="AA8" s="177" t="str">
        <f>IF(COUNT('Charges Data'!AA546,'Charges Data'!AA554)&gt;0,(SUM('Charges Data'!AA546,'Charges Data'!AA554)/COUNT('Charges Data'!AA546,'Charges Data'!AA554)),"")</f>
        <v/>
      </c>
      <c r="AB8" s="177">
        <f>IF(COUNT('Charges Data'!AB546,'Charges Data'!AB554)&gt;0,(SUM('Charges Data'!AB546,'Charges Data'!AB554)/COUNT('Charges Data'!AB546,'Charges Data'!AB554)),"")</f>
        <v>13</v>
      </c>
      <c r="AC8" s="177">
        <f>IF(COUNT('Charges Data'!AC546,'Charges Data'!AC554)&gt;0,(SUM('Charges Data'!AC546,'Charges Data'!AC554)/COUNT('Charges Data'!AC546,'Charges Data'!AC554)),"")</f>
        <v>10</v>
      </c>
      <c r="AD8" s="177">
        <f>IF(COUNT('Charges Data'!AD546,'Charges Data'!AD554)&gt;0,(SUM('Charges Data'!AD546,'Charges Data'!AD554)/COUNT('Charges Data'!AD546,'Charges Data'!AD554)),"")</f>
        <v>17</v>
      </c>
      <c r="AE8" s="177" t="str">
        <f>IF(COUNT('Charges Data'!AE546,'Charges Data'!AE554)&gt;0,(SUM('Charges Data'!AE546,'Charges Data'!AE554)/COUNT('Charges Data'!AE546,'Charges Data'!AE554)),"")</f>
        <v/>
      </c>
      <c r="AF8" s="177" t="str">
        <f>IF(COUNT('Charges Data'!AF546,'Charges Data'!AF554)&gt;0,(SUM('Charges Data'!AF546,'Charges Data'!AF554)/COUNT('Charges Data'!AF546,'Charges Data'!AF554)),"")</f>
        <v/>
      </c>
      <c r="AG8" s="177" t="str">
        <f>IF(COUNT('Charges Data'!AG546,'Charges Data'!AG554)&gt;0,(SUM('Charges Data'!AG546,'Charges Data'!AG554)/COUNT('Charges Data'!AG546,'Charges Data'!AG554)),"")</f>
        <v/>
      </c>
      <c r="AH8" s="177" t="str">
        <f>IF(COUNT('Charges Data'!AH546,'Charges Data'!AH554)&gt;0,(SUM('Charges Data'!AH546,'Charges Data'!AH554)/COUNT('Charges Data'!AH546,'Charges Data'!AH554)),"")</f>
        <v/>
      </c>
      <c r="AI8" s="177">
        <f>IF(COUNT('Charges Data'!AI546,'Charges Data'!AI554)&gt;0,(SUM('Charges Data'!AI546,'Charges Data'!AI554)/COUNT('Charges Data'!AI546,'Charges Data'!AI554)),"")</f>
        <v>7.2749999999999995</v>
      </c>
      <c r="AJ8" s="177" t="str">
        <f>IF(COUNT('Charges Data'!AJ546,'Charges Data'!AJ554)&gt;0,(SUM('Charges Data'!AJ546,'Charges Data'!AJ554)/COUNT('Charges Data'!AJ546,'Charges Data'!AJ554)),"")</f>
        <v/>
      </c>
      <c r="AK8" s="177">
        <f>IF(COUNT('Charges Data'!AK546,'Charges Data'!AK554)&gt;0,(SUM('Charges Data'!AK546,'Charges Data'!AK554)/COUNT('Charges Data'!AK546,'Charges Data'!AK554)),"")</f>
        <v>9.7750000000000004</v>
      </c>
      <c r="AL8" s="177" t="str">
        <f>IF(COUNT('Charges Data'!AL546,'Charges Data'!AL554)&gt;0,(SUM('Charges Data'!AL546,'Charges Data'!AL554)/COUNT('Charges Data'!AL546,'Charges Data'!AL554)),"")</f>
        <v/>
      </c>
      <c r="AM8" s="177" t="str">
        <f>IF(COUNT('Charges Data'!AM546,'Charges Data'!AM554)&gt;0,(SUM('Charges Data'!AM546,'Charges Data'!AM554)/COUNT('Charges Data'!AM546,'Charges Data'!AM554)),"")</f>
        <v/>
      </c>
      <c r="AN8" s="177" t="str">
        <f>IF(COUNT('Charges Data'!AN546,'Charges Data'!AN554)&gt;0,(SUM('Charges Data'!AN546,'Charges Data'!AN554)/COUNT('Charges Data'!AN546,'Charges Data'!AN554)),"")</f>
        <v/>
      </c>
      <c r="AO8" s="177" t="str">
        <f>IF(COUNT('Charges Data'!AO546,'Charges Data'!AO554)&gt;0,(SUM('Charges Data'!AO546,'Charges Data'!AO554)/COUNT('Charges Data'!AO546,'Charges Data'!AO554)),"")</f>
        <v/>
      </c>
    </row>
    <row r="9" spans="1:42" ht="20.25" customHeight="1" x14ac:dyDescent="0.2">
      <c r="B9" s="172" t="s">
        <v>352</v>
      </c>
      <c r="C9" s="113" t="s">
        <v>100</v>
      </c>
      <c r="D9" s="113" t="s">
        <v>237</v>
      </c>
      <c r="E9" s="149" t="s">
        <v>43</v>
      </c>
      <c r="F9" s="113">
        <f t="shared" si="0"/>
        <v>9</v>
      </c>
      <c r="G9" s="76">
        <f t="shared" si="1"/>
        <v>6.2250000000000005</v>
      </c>
      <c r="H9" s="175">
        <f t="shared" si="2"/>
        <v>15.311111111111112</v>
      </c>
      <c r="I9" s="76">
        <f t="shared" si="3"/>
        <v>23.5</v>
      </c>
      <c r="J9" s="177">
        <f>IF(COUNT('Charges Data'!J547,'Charges Data'!J555)&gt;0,(SUM('Charges Data'!J547,'Charges Data'!J555)/COUNT('Charges Data'!J547,'Charges Data'!J555)),"")</f>
        <v>6.2250000000000005</v>
      </c>
      <c r="K9" s="177" t="str">
        <f>IF(COUNT('Charges Data'!K547,'Charges Data'!K555)&gt;0,(SUM('Charges Data'!K547,'Charges Data'!K555)/COUNT('Charges Data'!K547,'Charges Data'!K555)),"")</f>
        <v/>
      </c>
      <c r="L9" s="177" t="str">
        <f>IF(COUNT('Charges Data'!L547,'Charges Data'!L555)&gt;0,(SUM('Charges Data'!L547,'Charges Data'!L555)/COUNT('Charges Data'!L547,'Charges Data'!L555)),"")</f>
        <v/>
      </c>
      <c r="M9" s="177" t="str">
        <f>IF(COUNT('Charges Data'!M547,'Charges Data'!M555)&gt;0,(SUM('Charges Data'!M547,'Charges Data'!M555)/COUNT('Charges Data'!M547,'Charges Data'!M555)),"")</f>
        <v/>
      </c>
      <c r="N9" s="177" t="str">
        <f>IF(COUNT('Charges Data'!N547,'Charges Data'!N555)&gt;0,(SUM('Charges Data'!N547,'Charges Data'!N555)/COUNT('Charges Data'!N547,'Charges Data'!N555)),"")</f>
        <v/>
      </c>
      <c r="O9" s="177">
        <f>IF(COUNT('Charges Data'!O547,'Charges Data'!O555)&gt;0,(SUM('Charges Data'!O547,'Charges Data'!O555)/COUNT('Charges Data'!O547,'Charges Data'!O555)),"")</f>
        <v>9.3000000000000007</v>
      </c>
      <c r="P9" s="177" t="str">
        <f>IF(COUNT('Charges Data'!P547,'Charges Data'!P555)&gt;0,(SUM('Charges Data'!P547,'Charges Data'!P555)/COUNT('Charges Data'!P547,'Charges Data'!P555)),"")</f>
        <v/>
      </c>
      <c r="Q9" s="177">
        <f>IF(COUNT('Charges Data'!Q547,'Charges Data'!Q555)&gt;0,(SUM('Charges Data'!Q547,'Charges Data'!Q555)/COUNT('Charges Data'!Q547,'Charges Data'!Q555)),"")</f>
        <v>16</v>
      </c>
      <c r="R9" s="177" t="str">
        <f>IF(COUNT('Charges Data'!R547,'Charges Data'!R555)&gt;0,(SUM('Charges Data'!R547,'Charges Data'!R555)/COUNT('Charges Data'!R547,'Charges Data'!R555)),"")</f>
        <v/>
      </c>
      <c r="S9" s="177">
        <f>IF(COUNT('Charges Data'!S547,'Charges Data'!S555)&gt;0,(SUM('Charges Data'!S547,'Charges Data'!S555)/COUNT('Charges Data'!S547,'Charges Data'!S555)),"")</f>
        <v>16.5</v>
      </c>
      <c r="T9" s="177" t="str">
        <f>IF(COUNT('Charges Data'!T547,'Charges Data'!T555)&gt;0,(SUM('Charges Data'!T547,'Charges Data'!T555)/COUNT('Charges Data'!T547,'Charges Data'!T555)),"")</f>
        <v/>
      </c>
      <c r="U9" s="177" t="str">
        <f>IF(COUNT('Charges Data'!U547,'Charges Data'!U555)&gt;0,(SUM('Charges Data'!U547,'Charges Data'!U555)/COUNT('Charges Data'!U547,'Charges Data'!U555)),"")</f>
        <v/>
      </c>
      <c r="V9" s="177" t="str">
        <f>IF(COUNT('Charges Data'!V547,'Charges Data'!V555)&gt;0,(SUM('Charges Data'!V547,'Charges Data'!V555)/COUNT('Charges Data'!V547,'Charges Data'!V555)),"")</f>
        <v/>
      </c>
      <c r="W9" s="177" t="str">
        <f>IF(COUNT('Charges Data'!W547,'Charges Data'!W555)&gt;0,(SUM('Charges Data'!W547,'Charges Data'!W555)/COUNT('Charges Data'!W547,'Charges Data'!W555)),"")</f>
        <v/>
      </c>
      <c r="X9" s="177">
        <f>IF(COUNT('Charges Data'!X547,'Charges Data'!X555)&gt;0,(SUM('Charges Data'!X547,'Charges Data'!X555)/COUNT('Charges Data'!X547,'Charges Data'!X555)),"")</f>
        <v>23.5</v>
      </c>
      <c r="Y9" s="177" t="str">
        <f>IF(COUNT('Charges Data'!Y547,'Charges Data'!Y555)&gt;0,(SUM('Charges Data'!Y547,'Charges Data'!Y555)/COUNT('Charges Data'!Y547,'Charges Data'!Y555)),"")</f>
        <v/>
      </c>
      <c r="Z9" s="177">
        <f>IF(COUNT('Charges Data'!Z547,'Charges Data'!Z555)&gt;0,(SUM('Charges Data'!Z547,'Charges Data'!Z555)/COUNT('Charges Data'!Z547,'Charges Data'!Z555)),"")</f>
        <v>21.8</v>
      </c>
      <c r="AA9" s="177" t="str">
        <f>IF(COUNT('Charges Data'!AA547,'Charges Data'!AA555)&gt;0,(SUM('Charges Data'!AA547,'Charges Data'!AA555)/COUNT('Charges Data'!AA547,'Charges Data'!AA555)),"")</f>
        <v/>
      </c>
      <c r="AB9" s="177">
        <f>IF(COUNT('Charges Data'!AB547,'Charges Data'!AB555)&gt;0,(SUM('Charges Data'!AB547,'Charges Data'!AB555)/COUNT('Charges Data'!AB547,'Charges Data'!AB555)),"")</f>
        <v>13</v>
      </c>
      <c r="AC9" s="177" t="str">
        <f>IF(COUNT('Charges Data'!AC547,'Charges Data'!AC555)&gt;0,(SUM('Charges Data'!AC547,'Charges Data'!AC555)/COUNT('Charges Data'!AC547,'Charges Data'!AC555)),"")</f>
        <v/>
      </c>
      <c r="AD9" s="177">
        <f>IF(COUNT('Charges Data'!AD547,'Charges Data'!AD555)&gt;0,(SUM('Charges Data'!AD547,'Charges Data'!AD555)/COUNT('Charges Data'!AD547,'Charges Data'!AD555)),"")</f>
        <v>17</v>
      </c>
      <c r="AE9" s="177" t="str">
        <f>IF(COUNT('Charges Data'!AE547,'Charges Data'!AE555)&gt;0,(SUM('Charges Data'!AE547,'Charges Data'!AE555)/COUNT('Charges Data'!AE547,'Charges Data'!AE555)),"")</f>
        <v/>
      </c>
      <c r="AF9" s="177" t="str">
        <f>IF(COUNT('Charges Data'!AF547,'Charges Data'!AF555)&gt;0,(SUM('Charges Data'!AF547,'Charges Data'!AF555)/COUNT('Charges Data'!AF547,'Charges Data'!AF555)),"")</f>
        <v/>
      </c>
      <c r="AG9" s="177" t="str">
        <f>IF(COUNT('Charges Data'!AG547,'Charges Data'!AG555)&gt;0,(SUM('Charges Data'!AG547,'Charges Data'!AG555)/COUNT('Charges Data'!AG547,'Charges Data'!AG555)),"")</f>
        <v/>
      </c>
      <c r="AH9" s="177" t="str">
        <f>IF(COUNT('Charges Data'!AH547,'Charges Data'!AH555)&gt;0,(SUM('Charges Data'!AH547,'Charges Data'!AH555)/COUNT('Charges Data'!AH547,'Charges Data'!AH555)),"")</f>
        <v/>
      </c>
      <c r="AI9" s="177">
        <f>IF(COUNT('Charges Data'!AI547,'Charges Data'!AI555)&gt;0,(SUM('Charges Data'!AI547,'Charges Data'!AI555)/COUNT('Charges Data'!AI547,'Charges Data'!AI555)),"")</f>
        <v>14.475000000000001</v>
      </c>
      <c r="AJ9" s="177" t="str">
        <f>IF(COUNT('Charges Data'!AJ547,'Charges Data'!AJ555)&gt;0,(SUM('Charges Data'!AJ547,'Charges Data'!AJ555)/COUNT('Charges Data'!AJ547,'Charges Data'!AJ555)),"")</f>
        <v/>
      </c>
      <c r="AK9" s="177" t="str">
        <f>IF(COUNT('Charges Data'!AK547,'Charges Data'!AK555)&gt;0,(SUM('Charges Data'!AK547,'Charges Data'!AK555)/COUNT('Charges Data'!AK547,'Charges Data'!AK555)),"")</f>
        <v/>
      </c>
      <c r="AL9" s="177" t="str">
        <f>IF(COUNT('Charges Data'!AL547,'Charges Data'!AL555)&gt;0,(SUM('Charges Data'!AL547,'Charges Data'!AL555)/COUNT('Charges Data'!AL547,'Charges Data'!AL555)),"")</f>
        <v/>
      </c>
      <c r="AM9" s="177" t="str">
        <f>IF(COUNT('Charges Data'!AM547,'Charges Data'!AM555)&gt;0,(SUM('Charges Data'!AM547,'Charges Data'!AM555)/COUNT('Charges Data'!AM547,'Charges Data'!AM555)),"")</f>
        <v/>
      </c>
      <c r="AN9" s="177" t="str">
        <f>IF(COUNT('Charges Data'!AN547,'Charges Data'!AN555)&gt;0,(SUM('Charges Data'!AN547,'Charges Data'!AN555)/COUNT('Charges Data'!AN547,'Charges Data'!AN555)),"")</f>
        <v/>
      </c>
      <c r="AO9" s="177" t="str">
        <f>IF(COUNT('Charges Data'!AO547,'Charges Data'!AO555)&gt;0,(SUM('Charges Data'!AO547,'Charges Data'!AO555)/COUNT('Charges Data'!AO547,'Charges Data'!AO555)),"")</f>
        <v/>
      </c>
    </row>
    <row r="10" spans="1:42" ht="20.25" customHeight="1" x14ac:dyDescent="0.25">
      <c r="B10" s="172" t="s">
        <v>352</v>
      </c>
      <c r="C10" s="113" t="s">
        <v>100</v>
      </c>
      <c r="D10" s="113" t="s">
        <v>351</v>
      </c>
      <c r="E10" s="149" t="s">
        <v>82</v>
      </c>
      <c r="F10" s="113">
        <f t="shared" si="0"/>
        <v>8</v>
      </c>
      <c r="G10" s="76">
        <f t="shared" si="1"/>
        <v>10.3</v>
      </c>
      <c r="H10" s="175">
        <f t="shared" si="2"/>
        <v>18.971875000000001</v>
      </c>
      <c r="I10" s="76">
        <f t="shared" si="3"/>
        <v>26</v>
      </c>
      <c r="J10" s="177">
        <f>IF(COUNT('Charges Data'!J548,'Charges Data'!J556)&gt;0,(SUM('Charges Data'!J548,'Charges Data'!J556)/COUNT('Charges Data'!J548,'Charges Data'!J556)),"")</f>
        <v>15.524999999999999</v>
      </c>
      <c r="K10" s="177" t="str">
        <f>IF(COUNT('Charges Data'!K548,'Charges Data'!K556)&gt;0,(SUM('Charges Data'!K548,'Charges Data'!K556)/COUNT('Charges Data'!K548,'Charges Data'!K556)),"")</f>
        <v/>
      </c>
      <c r="L10" s="177" t="str">
        <f>IF(COUNT('Charges Data'!L548,'Charges Data'!L556)&gt;0,(SUM('Charges Data'!L548,'Charges Data'!L556)/COUNT('Charges Data'!L548,'Charges Data'!L556)),"")</f>
        <v/>
      </c>
      <c r="M10" s="177" t="str">
        <f>IF(COUNT('Charges Data'!M548,'Charges Data'!M556)&gt;0,(SUM('Charges Data'!M548,'Charges Data'!M556)/COUNT('Charges Data'!M548,'Charges Data'!M556)),"")</f>
        <v/>
      </c>
      <c r="N10" s="177" t="str">
        <f>IF(COUNT('Charges Data'!N548,'Charges Data'!N556)&gt;0,(SUM('Charges Data'!N548,'Charges Data'!N556)/COUNT('Charges Data'!N548,'Charges Data'!N556)),"")</f>
        <v/>
      </c>
      <c r="O10" s="177" t="str">
        <f>IF(COUNT('Charges Data'!O548,'Charges Data'!O556)&gt;0,(SUM('Charges Data'!O548,'Charges Data'!O556)/COUNT('Charges Data'!O548,'Charges Data'!O556)),"")</f>
        <v/>
      </c>
      <c r="P10" s="177" t="str">
        <f>IF(COUNT('Charges Data'!P548,'Charges Data'!P556)&gt;0,(SUM('Charges Data'!P548,'Charges Data'!P556)/COUNT('Charges Data'!P548,'Charges Data'!P556)),"")</f>
        <v/>
      </c>
      <c r="Q10" s="177">
        <f>IF(COUNT('Charges Data'!Q548,'Charges Data'!Q556)&gt;0,(SUM('Charges Data'!Q548,'Charges Data'!Q556)/COUNT('Charges Data'!Q548,'Charges Data'!Q556)),"")</f>
        <v>20.5</v>
      </c>
      <c r="R10" s="177" t="str">
        <f>IF(COUNT('Charges Data'!R548,'Charges Data'!R556)&gt;0,(SUM('Charges Data'!R548,'Charges Data'!R556)/COUNT('Charges Data'!R548,'Charges Data'!R556)),"")</f>
        <v/>
      </c>
      <c r="S10" s="177" t="str">
        <f>IF(COUNT('Charges Data'!S548,'Charges Data'!S556)&gt;0,(SUM('Charges Data'!S548,'Charges Data'!S556)/COUNT('Charges Data'!S548,'Charges Data'!S556)),"")</f>
        <v/>
      </c>
      <c r="T10" s="177" t="str">
        <f>IF(COUNT('Charges Data'!T548,'Charges Data'!T556)&gt;0,(SUM('Charges Data'!T548,'Charges Data'!T556)/COUNT('Charges Data'!T548,'Charges Data'!T556)),"")</f>
        <v/>
      </c>
      <c r="U10" s="177" t="str">
        <f>IF(COUNT('Charges Data'!U548,'Charges Data'!U556)&gt;0,(SUM('Charges Data'!U548,'Charges Data'!U556)/COUNT('Charges Data'!U548,'Charges Data'!U556)),"")</f>
        <v/>
      </c>
      <c r="V10" s="177" t="str">
        <f>IF(COUNT('Charges Data'!V548,'Charges Data'!V556)&gt;0,(SUM('Charges Data'!V548,'Charges Data'!V556)/COUNT('Charges Data'!V548,'Charges Data'!V556)),"")</f>
        <v/>
      </c>
      <c r="W10" s="177" t="str">
        <f>IF(COUNT('Charges Data'!W548,'Charges Data'!W556)&gt;0,(SUM('Charges Data'!W548,'Charges Data'!W556)/COUNT('Charges Data'!W548,'Charges Data'!W556)),"")</f>
        <v/>
      </c>
      <c r="X10" s="177" t="str">
        <f>IF(COUNT('Charges Data'!X548,'Charges Data'!X556)&gt;0,(SUM('Charges Data'!X548,'Charges Data'!X556)/COUNT('Charges Data'!X548,'Charges Data'!X556)),"")</f>
        <v/>
      </c>
      <c r="Y10" s="177">
        <f>IF(COUNT('Charges Data'!Y548,'Charges Data'!Y556)&gt;0,(SUM('Charges Data'!Y548,'Charges Data'!Y556)/COUNT('Charges Data'!Y548,'Charges Data'!Y556)),"")</f>
        <v>10.3</v>
      </c>
      <c r="Z10" s="177">
        <f>IF(COUNT('Charges Data'!Z548,'Charges Data'!Z556)&gt;0,(SUM('Charges Data'!Z548,'Charges Data'!Z556)/COUNT('Charges Data'!Z548,'Charges Data'!Z556)),"")</f>
        <v>21.8</v>
      </c>
      <c r="AA10" s="177" t="str">
        <f>IF(COUNT('Charges Data'!AA548,'Charges Data'!AA556)&gt;0,(SUM('Charges Data'!AA548,'Charges Data'!AA556)/COUNT('Charges Data'!AA548,'Charges Data'!AA556)),"")</f>
        <v/>
      </c>
      <c r="AB10" s="177">
        <f>IF(COUNT('Charges Data'!AB548,'Charges Data'!AB556)&gt;0,(SUM('Charges Data'!AB548,'Charges Data'!AB556)/COUNT('Charges Data'!AB548,'Charges Data'!AB556)),"")</f>
        <v>26</v>
      </c>
      <c r="AC10" s="177">
        <f>IF(COUNT('Charges Data'!AC548,'Charges Data'!AC556)&gt;0,(SUM('Charges Data'!AC548,'Charges Data'!AC556)/COUNT('Charges Data'!AC548,'Charges Data'!AC556)),"")</f>
        <v>20</v>
      </c>
      <c r="AD10" s="177" t="str">
        <f>IF(COUNT('Charges Data'!AD548,'Charges Data'!AD556)&gt;0,(SUM('Charges Data'!AD548,'Charges Data'!AD556)/COUNT('Charges Data'!AD548,'Charges Data'!AD556)),"")</f>
        <v/>
      </c>
      <c r="AE10" s="177">
        <f>IF(COUNT('Charges Data'!AE548,'Charges Data'!AE556)&gt;0,(SUM('Charges Data'!AE548,'Charges Data'!AE556)/COUNT('Charges Data'!AE548,'Charges Data'!AE556)),"")</f>
        <v>15.899999999999999</v>
      </c>
      <c r="AF10" s="177" t="str">
        <f>IF(COUNT('Charges Data'!AF548,'Charges Data'!AF556)&gt;0,(SUM('Charges Data'!AF548,'Charges Data'!AF556)/COUNT('Charges Data'!AF548,'Charges Data'!AF556)),"")</f>
        <v/>
      </c>
      <c r="AG10" s="177" t="str">
        <f>IF(COUNT('Charges Data'!AG548,'Charges Data'!AG556)&gt;0,(SUM('Charges Data'!AG548,'Charges Data'!AG556)/COUNT('Charges Data'!AG548,'Charges Data'!AG556)),"")</f>
        <v/>
      </c>
      <c r="AH10" s="177" t="str">
        <f>IF(COUNT('Charges Data'!AH548,'Charges Data'!AH556)&gt;0,(SUM('Charges Data'!AH548,'Charges Data'!AH556)/COUNT('Charges Data'!AH548,'Charges Data'!AH556)),"")</f>
        <v/>
      </c>
      <c r="AI10" s="177" t="str">
        <f>IF(COUNT('Charges Data'!AI548,'Charges Data'!AI556)&gt;0,(SUM('Charges Data'!AI548,'Charges Data'!AI556)/COUNT('Charges Data'!AI548,'Charges Data'!AI556)),"")</f>
        <v/>
      </c>
      <c r="AJ10" s="177" t="str">
        <f>IF(COUNT('Charges Data'!AJ548,'Charges Data'!AJ556)&gt;0,(SUM('Charges Data'!AJ548,'Charges Data'!AJ556)/COUNT('Charges Data'!AJ548,'Charges Data'!AJ556)),"")</f>
        <v/>
      </c>
      <c r="AK10" s="177" t="str">
        <f>IF(COUNT('Charges Data'!AK548,'Charges Data'!AK556)&gt;0,(SUM('Charges Data'!AK548,'Charges Data'!AK556)/COUNT('Charges Data'!AK548,'Charges Data'!AK556)),"")</f>
        <v/>
      </c>
      <c r="AL10" s="177">
        <f>IF(COUNT('Charges Data'!AL548,'Charges Data'!AL556)&gt;0,(SUM('Charges Data'!AL548,'Charges Data'!AL556)/COUNT('Charges Data'!AL548,'Charges Data'!AL556)),"")</f>
        <v>21.75</v>
      </c>
      <c r="AM10" s="177" t="str">
        <f>IF(COUNT('Charges Data'!AM548,'Charges Data'!AM556)&gt;0,(SUM('Charges Data'!AM548,'Charges Data'!AM556)/COUNT('Charges Data'!AM548,'Charges Data'!AM556)),"")</f>
        <v/>
      </c>
      <c r="AN10" s="177" t="str">
        <f>IF(COUNT('Charges Data'!AN548,'Charges Data'!AN556)&gt;0,(SUM('Charges Data'!AN548,'Charges Data'!AN556)/COUNT('Charges Data'!AN548,'Charges Data'!AN556)),"")</f>
        <v/>
      </c>
      <c r="AO10" s="177" t="str">
        <f>IF(COUNT('Charges Data'!AO548,'Charges Data'!AO556)&gt;0,(SUM('Charges Data'!AO548,'Charges Data'!AO556)/COUNT('Charges Data'!AO548,'Charges Data'!AO556)),"")</f>
        <v/>
      </c>
      <c r="AP10" s="23"/>
    </row>
    <row r="11" spans="1:42" ht="20.25" customHeight="1" x14ac:dyDescent="0.2">
      <c r="B11" s="172" t="s">
        <v>352</v>
      </c>
      <c r="C11" s="113" t="s">
        <v>100</v>
      </c>
      <c r="D11" s="113" t="s">
        <v>351</v>
      </c>
      <c r="E11" s="149" t="s">
        <v>49</v>
      </c>
      <c r="F11" s="113">
        <f t="shared" si="0"/>
        <v>8</v>
      </c>
      <c r="G11" s="76">
        <f t="shared" si="1"/>
        <v>7.1999999999999993</v>
      </c>
      <c r="H11" s="175">
        <f t="shared" si="2"/>
        <v>11.584375</v>
      </c>
      <c r="I11" s="76">
        <f t="shared" si="3"/>
        <v>17</v>
      </c>
      <c r="J11" s="177">
        <f>IF(COUNT('Charges Data'!J549,'Charges Data'!J557)&gt;0,(SUM('Charges Data'!J549,'Charges Data'!J557)/COUNT('Charges Data'!J549,'Charges Data'!J557)),"")</f>
        <v>10.125</v>
      </c>
      <c r="K11" s="177" t="str">
        <f>IF(COUNT('Charges Data'!K549,'Charges Data'!K557)&gt;0,(SUM('Charges Data'!K549,'Charges Data'!K557)/COUNT('Charges Data'!K549,'Charges Data'!K557)),"")</f>
        <v/>
      </c>
      <c r="L11" s="177" t="str">
        <f>IF(COUNT('Charges Data'!L549,'Charges Data'!L557)&gt;0,(SUM('Charges Data'!L549,'Charges Data'!L557)/COUNT('Charges Data'!L549,'Charges Data'!L557)),"")</f>
        <v/>
      </c>
      <c r="M11" s="177" t="str">
        <f>IF(COUNT('Charges Data'!M549,'Charges Data'!M557)&gt;0,(SUM('Charges Data'!M549,'Charges Data'!M557)/COUNT('Charges Data'!M549,'Charges Data'!M557)),"")</f>
        <v/>
      </c>
      <c r="N11" s="177" t="str">
        <f>IF(COUNT('Charges Data'!N549,'Charges Data'!N557)&gt;0,(SUM('Charges Data'!N549,'Charges Data'!N557)/COUNT('Charges Data'!N549,'Charges Data'!N557)),"")</f>
        <v/>
      </c>
      <c r="O11" s="177" t="str">
        <f>IF(COUNT('Charges Data'!O549,'Charges Data'!O557)&gt;0,(SUM('Charges Data'!O549,'Charges Data'!O557)/COUNT('Charges Data'!O549,'Charges Data'!O557)),"")</f>
        <v/>
      </c>
      <c r="P11" s="177" t="str">
        <f>IF(COUNT('Charges Data'!P549,'Charges Data'!P557)&gt;0,(SUM('Charges Data'!P549,'Charges Data'!P557)/COUNT('Charges Data'!P549,'Charges Data'!P557)),"")</f>
        <v/>
      </c>
      <c r="Q11" s="177">
        <f>IF(COUNT('Charges Data'!Q549,'Charges Data'!Q557)&gt;0,(SUM('Charges Data'!Q549,'Charges Data'!Q557)/COUNT('Charges Data'!Q549,'Charges Data'!Q557)),"")</f>
        <v>17</v>
      </c>
      <c r="R11" s="177" t="str">
        <f>IF(COUNT('Charges Data'!R549,'Charges Data'!R557)&gt;0,(SUM('Charges Data'!R549,'Charges Data'!R557)/COUNT('Charges Data'!R549,'Charges Data'!R557)),"")</f>
        <v/>
      </c>
      <c r="S11" s="177" t="str">
        <f>IF(COUNT('Charges Data'!S549,'Charges Data'!S557)&gt;0,(SUM('Charges Data'!S549,'Charges Data'!S557)/COUNT('Charges Data'!S549,'Charges Data'!S557)),"")</f>
        <v/>
      </c>
      <c r="T11" s="177" t="str">
        <f>IF(COUNT('Charges Data'!T549,'Charges Data'!T557)&gt;0,(SUM('Charges Data'!T549,'Charges Data'!T557)/COUNT('Charges Data'!T549,'Charges Data'!T557)),"")</f>
        <v/>
      </c>
      <c r="U11" s="177" t="str">
        <f>IF(COUNT('Charges Data'!U549,'Charges Data'!U557)&gt;0,(SUM('Charges Data'!U549,'Charges Data'!U557)/COUNT('Charges Data'!U549,'Charges Data'!U557)),"")</f>
        <v/>
      </c>
      <c r="V11" s="177" t="str">
        <f>IF(COUNT('Charges Data'!V549,'Charges Data'!V557)&gt;0,(SUM('Charges Data'!V549,'Charges Data'!V557)/COUNT('Charges Data'!V549,'Charges Data'!V557)),"")</f>
        <v/>
      </c>
      <c r="W11" s="177" t="str">
        <f>IF(COUNT('Charges Data'!W549,'Charges Data'!W557)&gt;0,(SUM('Charges Data'!W549,'Charges Data'!W557)/COUNT('Charges Data'!W549,'Charges Data'!W557)),"")</f>
        <v/>
      </c>
      <c r="X11" s="177" t="str">
        <f>IF(COUNT('Charges Data'!X549,'Charges Data'!X557)&gt;0,(SUM('Charges Data'!X549,'Charges Data'!X557)/COUNT('Charges Data'!X549,'Charges Data'!X557)),"")</f>
        <v/>
      </c>
      <c r="Y11" s="177">
        <f>IF(COUNT('Charges Data'!Y549,'Charges Data'!Y557)&gt;0,(SUM('Charges Data'!Y549,'Charges Data'!Y557)/COUNT('Charges Data'!Y549,'Charges Data'!Y557)),"")</f>
        <v>7.1999999999999993</v>
      </c>
      <c r="Z11" s="177">
        <f>IF(COUNT('Charges Data'!Z549,'Charges Data'!Z557)&gt;0,(SUM('Charges Data'!Z549,'Charges Data'!Z557)/COUNT('Charges Data'!Z549,'Charges Data'!Z557)),"")</f>
        <v>10.9</v>
      </c>
      <c r="AA11" s="177" t="str">
        <f>IF(COUNT('Charges Data'!AA549,'Charges Data'!AA557)&gt;0,(SUM('Charges Data'!AA549,'Charges Data'!AA557)/COUNT('Charges Data'!AA549,'Charges Data'!AA557)),"")</f>
        <v/>
      </c>
      <c r="AB11" s="177">
        <f>IF(COUNT('Charges Data'!AB549,'Charges Data'!AB557)&gt;0,(SUM('Charges Data'!AB549,'Charges Data'!AB557)/COUNT('Charges Data'!AB549,'Charges Data'!AB557)),"")</f>
        <v>13</v>
      </c>
      <c r="AC11" s="177">
        <f>IF(COUNT('Charges Data'!AC549,'Charges Data'!AC557)&gt;0,(SUM('Charges Data'!AC549,'Charges Data'!AC557)/COUNT('Charges Data'!AC549,'Charges Data'!AC557)),"")</f>
        <v>10</v>
      </c>
      <c r="AD11" s="177" t="str">
        <f>IF(COUNT('Charges Data'!AD549,'Charges Data'!AD557)&gt;0,(SUM('Charges Data'!AD549,'Charges Data'!AD557)/COUNT('Charges Data'!AD549,'Charges Data'!AD557)),"")</f>
        <v/>
      </c>
      <c r="AE11" s="177">
        <f>IF(COUNT('Charges Data'!AE549,'Charges Data'!AE557)&gt;0,(SUM('Charges Data'!AE549,'Charges Data'!AE557)/COUNT('Charges Data'!AE549,'Charges Data'!AE557)),"")</f>
        <v>7.9499999999999993</v>
      </c>
      <c r="AF11" s="177" t="str">
        <f>IF(COUNT('Charges Data'!AF549,'Charges Data'!AF557)&gt;0,(SUM('Charges Data'!AF549,'Charges Data'!AF557)/COUNT('Charges Data'!AF549,'Charges Data'!AF557)),"")</f>
        <v/>
      </c>
      <c r="AG11" s="177" t="str">
        <f>IF(COUNT('Charges Data'!AG549,'Charges Data'!AG557)&gt;0,(SUM('Charges Data'!AG549,'Charges Data'!AG557)/COUNT('Charges Data'!AG549,'Charges Data'!AG557)),"")</f>
        <v/>
      </c>
      <c r="AH11" s="177" t="str">
        <f>IF(COUNT('Charges Data'!AH549,'Charges Data'!AH557)&gt;0,(SUM('Charges Data'!AH549,'Charges Data'!AH557)/COUNT('Charges Data'!AH549,'Charges Data'!AH557)),"")</f>
        <v/>
      </c>
      <c r="AI11" s="177" t="str">
        <f>IF(COUNT('Charges Data'!AI549,'Charges Data'!AI557)&gt;0,(SUM('Charges Data'!AI549,'Charges Data'!AI557)/COUNT('Charges Data'!AI549,'Charges Data'!AI557)),"")</f>
        <v/>
      </c>
      <c r="AJ11" s="177" t="str">
        <f>IF(COUNT('Charges Data'!AJ549,'Charges Data'!AJ557)&gt;0,(SUM('Charges Data'!AJ549,'Charges Data'!AJ557)/COUNT('Charges Data'!AJ549,'Charges Data'!AJ557)),"")</f>
        <v/>
      </c>
      <c r="AK11" s="177" t="str">
        <f>IF(COUNT('Charges Data'!AK549,'Charges Data'!AK557)&gt;0,(SUM('Charges Data'!AK549,'Charges Data'!AK557)/COUNT('Charges Data'!AK549,'Charges Data'!AK557)),"")</f>
        <v/>
      </c>
      <c r="AL11" s="177">
        <f>IF(COUNT('Charges Data'!AL549,'Charges Data'!AL557)&gt;0,(SUM('Charges Data'!AL549,'Charges Data'!AL557)/COUNT('Charges Data'!AL549,'Charges Data'!AL557)),"")</f>
        <v>16.5</v>
      </c>
      <c r="AM11" s="177" t="str">
        <f>IF(COUNT('Charges Data'!AM549,'Charges Data'!AM557)&gt;0,(SUM('Charges Data'!AM549,'Charges Data'!AM557)/COUNT('Charges Data'!AM549,'Charges Data'!AM557)),"")</f>
        <v/>
      </c>
      <c r="AN11" s="177" t="str">
        <f>IF(COUNT('Charges Data'!AN549,'Charges Data'!AN557)&gt;0,(SUM('Charges Data'!AN549,'Charges Data'!AN557)/COUNT('Charges Data'!AN549,'Charges Data'!AN557)),"")</f>
        <v/>
      </c>
      <c r="AO11" s="177" t="str">
        <f>IF(COUNT('Charges Data'!AO549,'Charges Data'!AO557)&gt;0,(SUM('Charges Data'!AO549,'Charges Data'!AO557)/COUNT('Charges Data'!AO549,'Charges Data'!AO557)),"")</f>
        <v/>
      </c>
    </row>
    <row r="12" spans="1:42" ht="20.25" customHeight="1" x14ac:dyDescent="0.2">
      <c r="B12" s="172" t="s">
        <v>352</v>
      </c>
      <c r="C12" s="113" t="s">
        <v>100</v>
      </c>
      <c r="D12" s="113" t="s">
        <v>351</v>
      </c>
      <c r="E12" s="149" t="s">
        <v>83</v>
      </c>
      <c r="F12" s="113">
        <f t="shared" si="0"/>
        <v>5</v>
      </c>
      <c r="G12" s="76">
        <f t="shared" si="1"/>
        <v>10</v>
      </c>
      <c r="H12" s="175">
        <f t="shared" si="2"/>
        <v>12.905000000000001</v>
      </c>
      <c r="I12" s="76">
        <f t="shared" si="3"/>
        <v>20.5</v>
      </c>
      <c r="J12" s="177">
        <f>IF(COUNT('Charges Data'!J550,'Charges Data'!J558)&gt;0,(SUM('Charges Data'!J550,'Charges Data'!J558)/COUNT('Charges Data'!J550,'Charges Data'!J558)),"")</f>
        <v>10.125</v>
      </c>
      <c r="K12" s="177" t="str">
        <f>IF(COUNT('Charges Data'!K550,'Charges Data'!K558)&gt;0,(SUM('Charges Data'!K550,'Charges Data'!K558)/COUNT('Charges Data'!K550,'Charges Data'!K558)),"")</f>
        <v/>
      </c>
      <c r="L12" s="177" t="str">
        <f>IF(COUNT('Charges Data'!L550,'Charges Data'!L558)&gt;0,(SUM('Charges Data'!L550,'Charges Data'!L558)/COUNT('Charges Data'!L550,'Charges Data'!L558)),"")</f>
        <v/>
      </c>
      <c r="M12" s="177" t="str">
        <f>IF(COUNT('Charges Data'!M550,'Charges Data'!M558)&gt;0,(SUM('Charges Data'!M550,'Charges Data'!M558)/COUNT('Charges Data'!M550,'Charges Data'!M558)),"")</f>
        <v/>
      </c>
      <c r="N12" s="177" t="str">
        <f>IF(COUNT('Charges Data'!N550,'Charges Data'!N558)&gt;0,(SUM('Charges Data'!N550,'Charges Data'!N558)/COUNT('Charges Data'!N550,'Charges Data'!N558)),"")</f>
        <v/>
      </c>
      <c r="O12" s="177" t="str">
        <f>IF(COUNT('Charges Data'!O550,'Charges Data'!O558)&gt;0,(SUM('Charges Data'!O550,'Charges Data'!O558)/COUNT('Charges Data'!O550,'Charges Data'!O558)),"")</f>
        <v/>
      </c>
      <c r="P12" s="177" t="str">
        <f>IF(COUNT('Charges Data'!P550,'Charges Data'!P558)&gt;0,(SUM('Charges Data'!P550,'Charges Data'!P558)/COUNT('Charges Data'!P550,'Charges Data'!P558)),"")</f>
        <v/>
      </c>
      <c r="Q12" s="177">
        <f>IF(COUNT('Charges Data'!Q550,'Charges Data'!Q558)&gt;0,(SUM('Charges Data'!Q550,'Charges Data'!Q558)/COUNT('Charges Data'!Q550,'Charges Data'!Q558)),"")</f>
        <v>20.5</v>
      </c>
      <c r="R12" s="177" t="str">
        <f>IF(COUNT('Charges Data'!R550,'Charges Data'!R558)&gt;0,(SUM('Charges Data'!R550,'Charges Data'!R558)/COUNT('Charges Data'!R550,'Charges Data'!R558)),"")</f>
        <v/>
      </c>
      <c r="S12" s="177" t="str">
        <f>IF(COUNT('Charges Data'!S550,'Charges Data'!S558)&gt;0,(SUM('Charges Data'!S550,'Charges Data'!S558)/COUNT('Charges Data'!S550,'Charges Data'!S558)),"")</f>
        <v/>
      </c>
      <c r="T12" s="177" t="str">
        <f>IF(COUNT('Charges Data'!T550,'Charges Data'!T558)&gt;0,(SUM('Charges Data'!T550,'Charges Data'!T558)/COUNT('Charges Data'!T550,'Charges Data'!T558)),"")</f>
        <v/>
      </c>
      <c r="U12" s="177" t="str">
        <f>IF(COUNT('Charges Data'!U550,'Charges Data'!U558)&gt;0,(SUM('Charges Data'!U550,'Charges Data'!U558)/COUNT('Charges Data'!U550,'Charges Data'!U558)),"")</f>
        <v/>
      </c>
      <c r="V12" s="177" t="str">
        <f>IF(COUNT('Charges Data'!V550,'Charges Data'!V558)&gt;0,(SUM('Charges Data'!V550,'Charges Data'!V558)/COUNT('Charges Data'!V550,'Charges Data'!V558)),"")</f>
        <v/>
      </c>
      <c r="W12" s="177" t="str">
        <f>IF(COUNT('Charges Data'!W550,'Charges Data'!W558)&gt;0,(SUM('Charges Data'!W550,'Charges Data'!W558)/COUNT('Charges Data'!W550,'Charges Data'!W558)),"")</f>
        <v/>
      </c>
      <c r="X12" s="177" t="str">
        <f>IF(COUNT('Charges Data'!X550,'Charges Data'!X558)&gt;0,(SUM('Charges Data'!X550,'Charges Data'!X558)/COUNT('Charges Data'!X550,'Charges Data'!X558)),"")</f>
        <v/>
      </c>
      <c r="Y12" s="177" t="str">
        <f>IF(COUNT('Charges Data'!Y550,'Charges Data'!Y558)&gt;0,(SUM('Charges Data'!Y550,'Charges Data'!Y558)/COUNT('Charges Data'!Y550,'Charges Data'!Y558)),"")</f>
        <v/>
      </c>
      <c r="Z12" s="177">
        <f>IF(COUNT('Charges Data'!Z550,'Charges Data'!Z558)&gt;0,(SUM('Charges Data'!Z550,'Charges Data'!Z558)/COUNT('Charges Data'!Z550,'Charges Data'!Z558)),"")</f>
        <v>10.9</v>
      </c>
      <c r="AA12" s="177" t="str">
        <f>IF(COUNT('Charges Data'!AA550,'Charges Data'!AA558)&gt;0,(SUM('Charges Data'!AA550,'Charges Data'!AA558)/COUNT('Charges Data'!AA550,'Charges Data'!AA558)),"")</f>
        <v/>
      </c>
      <c r="AB12" s="177">
        <f>IF(COUNT('Charges Data'!AB550,'Charges Data'!AB558)&gt;0,(SUM('Charges Data'!AB550,'Charges Data'!AB558)/COUNT('Charges Data'!AB550,'Charges Data'!AB558)),"")</f>
        <v>13</v>
      </c>
      <c r="AC12" s="177">
        <f>IF(COUNT('Charges Data'!AC550,'Charges Data'!AC558)&gt;0,(SUM('Charges Data'!AC550,'Charges Data'!AC558)/COUNT('Charges Data'!AC550,'Charges Data'!AC558)),"")</f>
        <v>10</v>
      </c>
      <c r="AD12" s="177" t="str">
        <f>IF(COUNT('Charges Data'!AD550,'Charges Data'!AD558)&gt;0,(SUM('Charges Data'!AD550,'Charges Data'!AD558)/COUNT('Charges Data'!AD550,'Charges Data'!AD558)),"")</f>
        <v/>
      </c>
      <c r="AE12" s="177" t="str">
        <f>IF(COUNT('Charges Data'!AE550,'Charges Data'!AE558)&gt;0,(SUM('Charges Data'!AE550,'Charges Data'!AE558)/COUNT('Charges Data'!AE550,'Charges Data'!AE558)),"")</f>
        <v/>
      </c>
      <c r="AF12" s="177" t="str">
        <f>IF(COUNT('Charges Data'!AF550,'Charges Data'!AF558)&gt;0,(SUM('Charges Data'!AF550,'Charges Data'!AF558)/COUNT('Charges Data'!AF550,'Charges Data'!AF558)),"")</f>
        <v/>
      </c>
      <c r="AG12" s="177" t="str">
        <f>IF(COUNT('Charges Data'!AG550,'Charges Data'!AG558)&gt;0,(SUM('Charges Data'!AG550,'Charges Data'!AG558)/COUNT('Charges Data'!AG550,'Charges Data'!AG558)),"")</f>
        <v/>
      </c>
      <c r="AH12" s="177" t="str">
        <f>IF(COUNT('Charges Data'!AH550,'Charges Data'!AH558)&gt;0,(SUM('Charges Data'!AH550,'Charges Data'!AH558)/COUNT('Charges Data'!AH550,'Charges Data'!AH558)),"")</f>
        <v/>
      </c>
      <c r="AI12" s="177" t="str">
        <f>IF(COUNT('Charges Data'!AI550,'Charges Data'!AI558)&gt;0,(SUM('Charges Data'!AI550,'Charges Data'!AI558)/COUNT('Charges Data'!AI550,'Charges Data'!AI558)),"")</f>
        <v/>
      </c>
      <c r="AJ12" s="177" t="str">
        <f>IF(COUNT('Charges Data'!AJ550,'Charges Data'!AJ558)&gt;0,(SUM('Charges Data'!AJ550,'Charges Data'!AJ558)/COUNT('Charges Data'!AJ550,'Charges Data'!AJ558)),"")</f>
        <v/>
      </c>
      <c r="AK12" s="177" t="str">
        <f>IF(COUNT('Charges Data'!AK550,'Charges Data'!AK558)&gt;0,(SUM('Charges Data'!AK550,'Charges Data'!AK558)/COUNT('Charges Data'!AK550,'Charges Data'!AK558)),"")</f>
        <v/>
      </c>
      <c r="AL12" s="177" t="str">
        <f>IF(COUNT('Charges Data'!AL550,'Charges Data'!AL558)&gt;0,(SUM('Charges Data'!AL550,'Charges Data'!AL558)/COUNT('Charges Data'!AL550,'Charges Data'!AL558)),"")</f>
        <v/>
      </c>
      <c r="AM12" s="177" t="str">
        <f>IF(COUNT('Charges Data'!AM550,'Charges Data'!AM558)&gt;0,(SUM('Charges Data'!AM550,'Charges Data'!AM558)/COUNT('Charges Data'!AM550,'Charges Data'!AM558)),"")</f>
        <v/>
      </c>
      <c r="AN12" s="177" t="str">
        <f>IF(COUNT('Charges Data'!AN550,'Charges Data'!AN558)&gt;0,(SUM('Charges Data'!AN550,'Charges Data'!AN558)/COUNT('Charges Data'!AN550,'Charges Data'!AN558)),"")</f>
        <v/>
      </c>
      <c r="AO12" s="177" t="str">
        <f>IF(COUNT('Charges Data'!AO550,'Charges Data'!AO558)&gt;0,(SUM('Charges Data'!AO550,'Charges Data'!AO558)/COUNT('Charges Data'!AO550,'Charges Data'!AO558)),"")</f>
        <v/>
      </c>
    </row>
    <row r="13" spans="1:42" ht="20.25" customHeight="1" x14ac:dyDescent="0.2">
      <c r="B13" s="172" t="s">
        <v>352</v>
      </c>
      <c r="C13" s="113" t="s">
        <v>100</v>
      </c>
      <c r="D13" s="113" t="s">
        <v>351</v>
      </c>
      <c r="E13" s="149" t="s">
        <v>43</v>
      </c>
      <c r="F13" s="113">
        <f t="shared" si="0"/>
        <v>4</v>
      </c>
      <c r="G13" s="76">
        <f t="shared" si="1"/>
        <v>6.2250000000000005</v>
      </c>
      <c r="H13" s="175">
        <f t="shared" si="2"/>
        <v>14.256250000000001</v>
      </c>
      <c r="I13" s="76">
        <f t="shared" si="3"/>
        <v>21.8</v>
      </c>
      <c r="J13" s="177">
        <f>IF(COUNT('Charges Data'!J551,'Charges Data'!J559)&gt;0,(SUM('Charges Data'!J551,'Charges Data'!J559)/COUNT('Charges Data'!J551,'Charges Data'!J559)),"")</f>
        <v>6.2250000000000005</v>
      </c>
      <c r="K13" s="177" t="str">
        <f>IF(COUNT('Charges Data'!K551,'Charges Data'!K559)&gt;0,(SUM('Charges Data'!K551,'Charges Data'!K559)/COUNT('Charges Data'!K551,'Charges Data'!K559)),"")</f>
        <v/>
      </c>
      <c r="L13" s="177" t="str">
        <f>IF(COUNT('Charges Data'!L551,'Charges Data'!L559)&gt;0,(SUM('Charges Data'!L551,'Charges Data'!L559)/COUNT('Charges Data'!L551,'Charges Data'!L559)),"")</f>
        <v/>
      </c>
      <c r="M13" s="177" t="str">
        <f>IF(COUNT('Charges Data'!M551,'Charges Data'!M559)&gt;0,(SUM('Charges Data'!M551,'Charges Data'!M559)/COUNT('Charges Data'!M551,'Charges Data'!M559)),"")</f>
        <v/>
      </c>
      <c r="N13" s="177" t="str">
        <f>IF(COUNT('Charges Data'!N551,'Charges Data'!N559)&gt;0,(SUM('Charges Data'!N551,'Charges Data'!N559)/COUNT('Charges Data'!N551,'Charges Data'!N559)),"")</f>
        <v/>
      </c>
      <c r="O13" s="177" t="str">
        <f>IF(COUNT('Charges Data'!O551,'Charges Data'!O559)&gt;0,(SUM('Charges Data'!O551,'Charges Data'!O559)/COUNT('Charges Data'!O551,'Charges Data'!O559)),"")</f>
        <v/>
      </c>
      <c r="P13" s="177" t="str">
        <f>IF(COUNT('Charges Data'!P551,'Charges Data'!P559)&gt;0,(SUM('Charges Data'!P551,'Charges Data'!P559)/COUNT('Charges Data'!P551,'Charges Data'!P559)),"")</f>
        <v/>
      </c>
      <c r="Q13" s="177">
        <f>IF(COUNT('Charges Data'!Q551,'Charges Data'!Q559)&gt;0,(SUM('Charges Data'!Q551,'Charges Data'!Q559)/COUNT('Charges Data'!Q551,'Charges Data'!Q559)),"")</f>
        <v>16</v>
      </c>
      <c r="R13" s="177" t="str">
        <f>IF(COUNT('Charges Data'!R551,'Charges Data'!R559)&gt;0,(SUM('Charges Data'!R551,'Charges Data'!R559)/COUNT('Charges Data'!R551,'Charges Data'!R559)),"")</f>
        <v/>
      </c>
      <c r="S13" s="177" t="str">
        <f>IF(COUNT('Charges Data'!S551,'Charges Data'!S559)&gt;0,(SUM('Charges Data'!S551,'Charges Data'!S559)/COUNT('Charges Data'!S551,'Charges Data'!S559)),"")</f>
        <v/>
      </c>
      <c r="T13" s="177" t="str">
        <f>IF(COUNT('Charges Data'!T551,'Charges Data'!T559)&gt;0,(SUM('Charges Data'!T551,'Charges Data'!T559)/COUNT('Charges Data'!T551,'Charges Data'!T559)),"")</f>
        <v/>
      </c>
      <c r="U13" s="177" t="str">
        <f>IF(COUNT('Charges Data'!U551,'Charges Data'!U559)&gt;0,(SUM('Charges Data'!U551,'Charges Data'!U559)/COUNT('Charges Data'!U551,'Charges Data'!U559)),"")</f>
        <v/>
      </c>
      <c r="V13" s="177" t="str">
        <f>IF(COUNT('Charges Data'!V551,'Charges Data'!V559)&gt;0,(SUM('Charges Data'!V551,'Charges Data'!V559)/COUNT('Charges Data'!V551,'Charges Data'!V559)),"")</f>
        <v/>
      </c>
      <c r="W13" s="177" t="str">
        <f>IF(COUNT('Charges Data'!W551,'Charges Data'!W559)&gt;0,(SUM('Charges Data'!W551,'Charges Data'!W559)/COUNT('Charges Data'!W551,'Charges Data'!W559)),"")</f>
        <v/>
      </c>
      <c r="X13" s="177" t="str">
        <f>IF(COUNT('Charges Data'!X551,'Charges Data'!X559)&gt;0,(SUM('Charges Data'!X551,'Charges Data'!X559)/COUNT('Charges Data'!X551,'Charges Data'!X559)),"")</f>
        <v/>
      </c>
      <c r="Y13" s="177" t="str">
        <f>IF(COUNT('Charges Data'!Y551,'Charges Data'!Y559)&gt;0,(SUM('Charges Data'!Y551,'Charges Data'!Y559)/COUNT('Charges Data'!Y551,'Charges Data'!Y559)),"")</f>
        <v/>
      </c>
      <c r="Z13" s="177">
        <f>IF(COUNT('Charges Data'!Z551,'Charges Data'!Z559)&gt;0,(SUM('Charges Data'!Z551,'Charges Data'!Z559)/COUNT('Charges Data'!Z551,'Charges Data'!Z559)),"")</f>
        <v>21.8</v>
      </c>
      <c r="AA13" s="177" t="str">
        <f>IF(COUNT('Charges Data'!AA551,'Charges Data'!AA559)&gt;0,(SUM('Charges Data'!AA551,'Charges Data'!AA559)/COUNT('Charges Data'!AA551,'Charges Data'!AA559)),"")</f>
        <v/>
      </c>
      <c r="AB13" s="177">
        <f>IF(COUNT('Charges Data'!AB551,'Charges Data'!AB559)&gt;0,(SUM('Charges Data'!AB551,'Charges Data'!AB559)/COUNT('Charges Data'!AB551,'Charges Data'!AB559)),"")</f>
        <v>13</v>
      </c>
      <c r="AC13" s="177" t="str">
        <f>IF(COUNT('Charges Data'!AC551,'Charges Data'!AC559)&gt;0,(SUM('Charges Data'!AC551,'Charges Data'!AC559)/COUNT('Charges Data'!AC551,'Charges Data'!AC559)),"")</f>
        <v/>
      </c>
      <c r="AD13" s="177" t="str">
        <f>IF(COUNT('Charges Data'!AD551,'Charges Data'!AD559)&gt;0,(SUM('Charges Data'!AD551,'Charges Data'!AD559)/COUNT('Charges Data'!AD551,'Charges Data'!AD559)),"")</f>
        <v/>
      </c>
      <c r="AE13" s="177" t="str">
        <f>IF(COUNT('Charges Data'!AE551,'Charges Data'!AE559)&gt;0,(SUM('Charges Data'!AE551,'Charges Data'!AE559)/COUNT('Charges Data'!AE551,'Charges Data'!AE559)),"")</f>
        <v/>
      </c>
      <c r="AF13" s="177" t="str">
        <f>IF(COUNT('Charges Data'!AF551,'Charges Data'!AF559)&gt;0,(SUM('Charges Data'!AF551,'Charges Data'!AF559)/COUNT('Charges Data'!AF551,'Charges Data'!AF559)),"")</f>
        <v/>
      </c>
      <c r="AG13" s="177" t="str">
        <f>IF(COUNT('Charges Data'!AG551,'Charges Data'!AG559)&gt;0,(SUM('Charges Data'!AG551,'Charges Data'!AG559)/COUNT('Charges Data'!AG551,'Charges Data'!AG559)),"")</f>
        <v/>
      </c>
      <c r="AH13" s="177" t="str">
        <f>IF(COUNT('Charges Data'!AH551,'Charges Data'!AH559)&gt;0,(SUM('Charges Data'!AH551,'Charges Data'!AH559)/COUNT('Charges Data'!AH551,'Charges Data'!AH559)),"")</f>
        <v/>
      </c>
      <c r="AI13" s="177" t="str">
        <f>IF(COUNT('Charges Data'!AI551,'Charges Data'!AI559)&gt;0,(SUM('Charges Data'!AI551,'Charges Data'!AI559)/COUNT('Charges Data'!AI551,'Charges Data'!AI559)),"")</f>
        <v/>
      </c>
      <c r="AJ13" s="177" t="str">
        <f>IF(COUNT('Charges Data'!AJ551,'Charges Data'!AJ559)&gt;0,(SUM('Charges Data'!AJ551,'Charges Data'!AJ559)/COUNT('Charges Data'!AJ551,'Charges Data'!AJ559)),"")</f>
        <v/>
      </c>
      <c r="AK13" s="177" t="str">
        <f>IF(COUNT('Charges Data'!AK551,'Charges Data'!AK559)&gt;0,(SUM('Charges Data'!AK551,'Charges Data'!AK559)/COUNT('Charges Data'!AK551,'Charges Data'!AK559)),"")</f>
        <v/>
      </c>
      <c r="AL13" s="177" t="str">
        <f>IF(COUNT('Charges Data'!AL551,'Charges Data'!AL559)&gt;0,(SUM('Charges Data'!AL551,'Charges Data'!AL559)/COUNT('Charges Data'!AL551,'Charges Data'!AL559)),"")</f>
        <v/>
      </c>
      <c r="AM13" s="177" t="str">
        <f>IF(COUNT('Charges Data'!AM551,'Charges Data'!AM559)&gt;0,(SUM('Charges Data'!AM551,'Charges Data'!AM559)/COUNT('Charges Data'!AM551,'Charges Data'!AM559)),"")</f>
        <v/>
      </c>
      <c r="AN13" s="177" t="str">
        <f>IF(COUNT('Charges Data'!AN551,'Charges Data'!AN559)&gt;0,(SUM('Charges Data'!AN551,'Charges Data'!AN559)/COUNT('Charges Data'!AN551,'Charges Data'!AN559)),"")</f>
        <v/>
      </c>
      <c r="AO13" s="177" t="str">
        <f>IF(COUNT('Charges Data'!AO551,'Charges Data'!AO559)&gt;0,(SUM('Charges Data'!AO551,'Charges Data'!AO559)/COUNT('Charges Data'!AO551,'Charges Data'!AO559)),"")</f>
        <v/>
      </c>
    </row>
    <row r="14" spans="1:42" ht="20.25" customHeight="1" x14ac:dyDescent="0.25">
      <c r="B14" s="172" t="s">
        <v>353</v>
      </c>
      <c r="C14" s="113" t="s">
        <v>100</v>
      </c>
      <c r="D14" s="113" t="s">
        <v>237</v>
      </c>
      <c r="E14" s="149" t="s">
        <v>82</v>
      </c>
      <c r="F14" s="113">
        <f t="shared" si="0"/>
        <v>21</v>
      </c>
      <c r="G14" s="76">
        <f t="shared" si="1"/>
        <v>22.5</v>
      </c>
      <c r="H14" s="175">
        <f t="shared" si="2"/>
        <v>30.954047619047621</v>
      </c>
      <c r="I14" s="76">
        <f t="shared" si="3"/>
        <v>49.5</v>
      </c>
      <c r="J14" s="177">
        <f>IF(COUNT('Charges Data'!J552,'Charges Data'!J560)&gt;0,(SUM('Charges Data'!J552,'Charges Data'!J560)/COUNT('Charges Data'!J552,'Charges Data'!J560)),"")</f>
        <v>25.875</v>
      </c>
      <c r="K14" s="177" t="str">
        <f>IF(COUNT('Charges Data'!K552,'Charges Data'!K560)&gt;0,(SUM('Charges Data'!K552,'Charges Data'!K560)/COUNT('Charges Data'!K552,'Charges Data'!K560)),"")</f>
        <v/>
      </c>
      <c r="L14" s="177" t="str">
        <f>IF(COUNT('Charges Data'!L552,'Charges Data'!L560)&gt;0,(SUM('Charges Data'!L552,'Charges Data'!L560)/COUNT('Charges Data'!L552,'Charges Data'!L560)),"")</f>
        <v/>
      </c>
      <c r="M14" s="177">
        <f>IF(COUNT('Charges Data'!M552,'Charges Data'!M560)&gt;0,(SUM('Charges Data'!M552,'Charges Data'!M560)/COUNT('Charges Data'!M552,'Charges Data'!M560)),"")</f>
        <v>27.25</v>
      </c>
      <c r="N14" s="177">
        <f>IF(COUNT('Charges Data'!N552,'Charges Data'!N560)&gt;0,(SUM('Charges Data'!N552,'Charges Data'!N560)/COUNT('Charges Data'!N552,'Charges Data'!N560)),"")</f>
        <v>49.5</v>
      </c>
      <c r="O14" s="177">
        <f>IF(COUNT('Charges Data'!O552,'Charges Data'!O560)&gt;0,(SUM('Charges Data'!O552,'Charges Data'!O560)/COUNT('Charges Data'!O552,'Charges Data'!O560)),"")</f>
        <v>25.5</v>
      </c>
      <c r="P14" s="177">
        <f>IF(COUNT('Charges Data'!P552,'Charges Data'!P560)&gt;0,(SUM('Charges Data'!P552,'Charges Data'!P560)/COUNT('Charges Data'!P552,'Charges Data'!P560)),"")</f>
        <v>40.31</v>
      </c>
      <c r="Q14" s="177">
        <f>IF(COUNT('Charges Data'!Q552,'Charges Data'!Q560)&gt;0,(SUM('Charges Data'!Q552,'Charges Data'!Q560)/COUNT('Charges Data'!Q552,'Charges Data'!Q560)),"")</f>
        <v>35</v>
      </c>
      <c r="R14" s="177" t="str">
        <f>IF(COUNT('Charges Data'!R552,'Charges Data'!R560)&gt;0,(SUM('Charges Data'!R552,'Charges Data'!R560)/COUNT('Charges Data'!R552,'Charges Data'!R560)),"")</f>
        <v/>
      </c>
      <c r="S14" s="177">
        <f>IF(COUNT('Charges Data'!S552,'Charges Data'!S560)&gt;0,(SUM('Charges Data'!S552,'Charges Data'!S560)/COUNT('Charges Data'!S552,'Charges Data'!S560)),"")</f>
        <v>27.5</v>
      </c>
      <c r="T14" s="177">
        <f>IF(COUNT('Charges Data'!T552,'Charges Data'!T560)&gt;0,(SUM('Charges Data'!T552,'Charges Data'!T560)/COUNT('Charges Data'!T552,'Charges Data'!T560)),"")</f>
        <v>28.6</v>
      </c>
      <c r="U14" s="177" t="str">
        <f>IF(COUNT('Charges Data'!U552,'Charges Data'!U560)&gt;0,(SUM('Charges Data'!U552,'Charges Data'!U560)/COUNT('Charges Data'!U552,'Charges Data'!U560)),"")</f>
        <v/>
      </c>
      <c r="V14" s="177">
        <f>IF(COUNT('Charges Data'!V552,'Charges Data'!V560)&gt;0,(SUM('Charges Data'!V552,'Charges Data'!V560)/COUNT('Charges Data'!V552,'Charges Data'!V560)),"")</f>
        <v>30.6</v>
      </c>
      <c r="W14" s="177" t="str">
        <f>IF(COUNT('Charges Data'!W552,'Charges Data'!W560)&gt;0,(SUM('Charges Data'!W552,'Charges Data'!W560)/COUNT('Charges Data'!W552,'Charges Data'!W560)),"")</f>
        <v/>
      </c>
      <c r="X14" s="177">
        <f>IF(COUNT('Charges Data'!X552,'Charges Data'!X560)&gt;0,(SUM('Charges Data'!X552,'Charges Data'!X560)/COUNT('Charges Data'!X552,'Charges Data'!X560)),"")</f>
        <v>23.5</v>
      </c>
      <c r="Y14" s="177">
        <f>IF(COUNT('Charges Data'!Y552,'Charges Data'!Y560)&gt;0,(SUM('Charges Data'!Y552,'Charges Data'!Y560)/COUNT('Charges Data'!Y552,'Charges Data'!Y560)),"")</f>
        <v>27.3</v>
      </c>
      <c r="Z14" s="177">
        <f>IF(COUNT('Charges Data'!Z552,'Charges Data'!Z560)&gt;0,(SUM('Charges Data'!Z552,'Charges Data'!Z560)/COUNT('Charges Data'!Z552,'Charges Data'!Z560)),"")</f>
        <v>35.1</v>
      </c>
      <c r="AA14" s="177">
        <f>IF(COUNT('Charges Data'!AA552,'Charges Data'!AA560)&gt;0,(SUM('Charges Data'!AA552,'Charges Data'!AA560)/COUNT('Charges Data'!AA552,'Charges Data'!AA560)),"")</f>
        <v>28.25</v>
      </c>
      <c r="AB14" s="177">
        <f>IF(COUNT('Charges Data'!AB552,'Charges Data'!AB560)&gt;0,(SUM('Charges Data'!AB552,'Charges Data'!AB560)/COUNT('Charges Data'!AB552,'Charges Data'!AB560)),"")</f>
        <v>44</v>
      </c>
      <c r="AC14" s="177">
        <f>IF(COUNT('Charges Data'!AC552,'Charges Data'!AC560)&gt;0,(SUM('Charges Data'!AC552,'Charges Data'!AC560)/COUNT('Charges Data'!AC552,'Charges Data'!AC560)),"")</f>
        <v>40</v>
      </c>
      <c r="AD14" s="177">
        <f>IF(COUNT('Charges Data'!AD552,'Charges Data'!AD560)&gt;0,(SUM('Charges Data'!AD552,'Charges Data'!AD560)/COUNT('Charges Data'!AD552,'Charges Data'!AD560)),"")</f>
        <v>22.5</v>
      </c>
      <c r="AE14" s="177">
        <f>IF(COUNT('Charges Data'!AE552,'Charges Data'!AE560)&gt;0,(SUM('Charges Data'!AE552,'Charges Data'!AE560)/COUNT('Charges Data'!AE552,'Charges Data'!AE560)),"")</f>
        <v>26.5</v>
      </c>
      <c r="AF14" s="177" t="str">
        <f>IF(COUNT('Charges Data'!AF552,'Charges Data'!AF560)&gt;0,(SUM('Charges Data'!AF552,'Charges Data'!AF560)/COUNT('Charges Data'!AF552,'Charges Data'!AF560)),"")</f>
        <v/>
      </c>
      <c r="AG14" s="177">
        <f>IF(COUNT('Charges Data'!AG552,'Charges Data'!AG560)&gt;0,(SUM('Charges Data'!AG552,'Charges Data'!AG560)/COUNT('Charges Data'!AG552,'Charges Data'!AG560)),"")</f>
        <v>25.225000000000001</v>
      </c>
      <c r="AH14" s="177" t="str">
        <f>IF(COUNT('Charges Data'!AH552,'Charges Data'!AH560)&gt;0,(SUM('Charges Data'!AH552,'Charges Data'!AH560)/COUNT('Charges Data'!AH552,'Charges Data'!AH560)),"")</f>
        <v/>
      </c>
      <c r="AI14" s="177">
        <f>IF(COUNT('Charges Data'!AI552,'Charges Data'!AI560)&gt;0,(SUM('Charges Data'!AI552,'Charges Data'!AI560)/COUNT('Charges Data'!AI552,'Charges Data'!AI560)),"")</f>
        <v>24.125</v>
      </c>
      <c r="AJ14" s="177" t="str">
        <f>IF(COUNT('Charges Data'!AJ552,'Charges Data'!AJ560)&gt;0,(SUM('Charges Data'!AJ552,'Charges Data'!AJ560)/COUNT('Charges Data'!AJ552,'Charges Data'!AJ560)),"")</f>
        <v/>
      </c>
      <c r="AK14" s="177">
        <f>IF(COUNT('Charges Data'!AK552,'Charges Data'!AK560)&gt;0,(SUM('Charges Data'!AK552,'Charges Data'!AK560)/COUNT('Charges Data'!AK552,'Charges Data'!AK560)),"")</f>
        <v>28.900000000000002</v>
      </c>
      <c r="AL14" s="177">
        <f>IF(COUNT('Charges Data'!AL552,'Charges Data'!AL560)&gt;0,(SUM('Charges Data'!AL552,'Charges Data'!AL560)/COUNT('Charges Data'!AL552,'Charges Data'!AL560)),"")</f>
        <v>34.5</v>
      </c>
      <c r="AM14" s="177" t="str">
        <f>IF(COUNT('Charges Data'!AM552,'Charges Data'!AM560)&gt;0,(SUM('Charges Data'!AM552,'Charges Data'!AM560)/COUNT('Charges Data'!AM552,'Charges Data'!AM560)),"")</f>
        <v/>
      </c>
      <c r="AN14" s="177" t="str">
        <f>IF(COUNT('Charges Data'!AN552,'Charges Data'!AN560)&gt;0,(SUM('Charges Data'!AN552,'Charges Data'!AN560)/COUNT('Charges Data'!AN552,'Charges Data'!AN560)),"")</f>
        <v/>
      </c>
      <c r="AO14" s="177" t="str">
        <f>IF(COUNT('Charges Data'!AO552,'Charges Data'!AO560)&gt;0,(SUM('Charges Data'!AO552,'Charges Data'!AO560)/COUNT('Charges Data'!AO552,'Charges Data'!AO560)),"")</f>
        <v/>
      </c>
      <c r="AP14" s="23"/>
    </row>
    <row r="15" spans="1:42" ht="20.25" customHeight="1" x14ac:dyDescent="0.2">
      <c r="B15" s="172" t="s">
        <v>353</v>
      </c>
      <c r="C15" s="113" t="s">
        <v>100</v>
      </c>
      <c r="D15" s="113" t="s">
        <v>237</v>
      </c>
      <c r="E15" s="149" t="s">
        <v>49</v>
      </c>
      <c r="F15" s="113">
        <f t="shared" si="0"/>
        <v>19</v>
      </c>
      <c r="G15" s="76">
        <f t="shared" si="1"/>
        <v>12.125</v>
      </c>
      <c r="H15" s="175">
        <f t="shared" si="2"/>
        <v>19.16578947368421</v>
      </c>
      <c r="I15" s="76">
        <f t="shared" si="3"/>
        <v>28.5</v>
      </c>
      <c r="J15" s="177">
        <f>IF(COUNT('Charges Data'!J553,'Charges Data'!J561)&gt;0,(SUM('Charges Data'!J553,'Charges Data'!J561)/COUNT('Charges Data'!J553,'Charges Data'!J561)),"")</f>
        <v>16.875</v>
      </c>
      <c r="K15" s="177" t="str">
        <f>IF(COUNT('Charges Data'!K553,'Charges Data'!K561)&gt;0,(SUM('Charges Data'!K553,'Charges Data'!K561)/COUNT('Charges Data'!K553,'Charges Data'!K561)),"")</f>
        <v/>
      </c>
      <c r="L15" s="177" t="str">
        <f>IF(COUNT('Charges Data'!L553,'Charges Data'!L561)&gt;0,(SUM('Charges Data'!L553,'Charges Data'!L561)/COUNT('Charges Data'!L553,'Charges Data'!L561)),"")</f>
        <v/>
      </c>
      <c r="M15" s="177">
        <f>IF(COUNT('Charges Data'!M553,'Charges Data'!M561)&gt;0,(SUM('Charges Data'!M553,'Charges Data'!M561)/COUNT('Charges Data'!M553,'Charges Data'!M561)),"")</f>
        <v>20.375</v>
      </c>
      <c r="N15" s="177">
        <f>IF(COUNT('Charges Data'!N553,'Charges Data'!N561)&gt;0,(SUM('Charges Data'!N553,'Charges Data'!N561)/COUNT('Charges Data'!N553,'Charges Data'!N561)),"")</f>
        <v>24.8</v>
      </c>
      <c r="O15" s="177">
        <f>IF(COUNT('Charges Data'!O553,'Charges Data'!O561)&gt;0,(SUM('Charges Data'!O553,'Charges Data'!O561)/COUNT('Charges Data'!O553,'Charges Data'!O561)),"")</f>
        <v>15.5</v>
      </c>
      <c r="P15" s="177" t="str">
        <f>IF(COUNT('Charges Data'!P553,'Charges Data'!P561)&gt;0,(SUM('Charges Data'!P553,'Charges Data'!P561)/COUNT('Charges Data'!P553,'Charges Data'!P561)),"")</f>
        <v/>
      </c>
      <c r="Q15" s="177">
        <f>IF(COUNT('Charges Data'!Q553,'Charges Data'!Q561)&gt;0,(SUM('Charges Data'!Q553,'Charges Data'!Q561)/COUNT('Charges Data'!Q553,'Charges Data'!Q561)),"")</f>
        <v>27.5</v>
      </c>
      <c r="R15" s="177" t="str">
        <f>IF(COUNT('Charges Data'!R553,'Charges Data'!R561)&gt;0,(SUM('Charges Data'!R553,'Charges Data'!R561)/COUNT('Charges Data'!R553,'Charges Data'!R561)),"")</f>
        <v/>
      </c>
      <c r="S15" s="177">
        <f>IF(COUNT('Charges Data'!S553,'Charges Data'!S561)&gt;0,(SUM('Charges Data'!S553,'Charges Data'!S561)/COUNT('Charges Data'!S553,'Charges Data'!S561)),"")</f>
        <v>20.75</v>
      </c>
      <c r="T15" s="177">
        <f>IF(COUNT('Charges Data'!T553,'Charges Data'!T561)&gt;0,(SUM('Charges Data'!T553,'Charges Data'!T561)/COUNT('Charges Data'!T553,'Charges Data'!T561)),"")</f>
        <v>19.600000000000001</v>
      </c>
      <c r="U15" s="177" t="str">
        <f>IF(COUNT('Charges Data'!U553,'Charges Data'!U561)&gt;0,(SUM('Charges Data'!U553,'Charges Data'!U561)/COUNT('Charges Data'!U553,'Charges Data'!U561)),"")</f>
        <v/>
      </c>
      <c r="V15" s="177">
        <f>IF(COUNT('Charges Data'!V553,'Charges Data'!V561)&gt;0,(SUM('Charges Data'!V553,'Charges Data'!V561)/COUNT('Charges Data'!V553,'Charges Data'!V561)),"")</f>
        <v>15.6</v>
      </c>
      <c r="W15" s="177" t="str">
        <f>IF(COUNT('Charges Data'!W553,'Charges Data'!W561)&gt;0,(SUM('Charges Data'!W553,'Charges Data'!W561)/COUNT('Charges Data'!W553,'Charges Data'!W561)),"")</f>
        <v/>
      </c>
      <c r="X15" s="177">
        <f>IF(COUNT('Charges Data'!X553,'Charges Data'!X561)&gt;0,(SUM('Charges Data'!X553,'Charges Data'!X561)/COUNT('Charges Data'!X553,'Charges Data'!X561)),"")</f>
        <v>13.5</v>
      </c>
      <c r="Y15" s="177">
        <f>IF(COUNT('Charges Data'!Y553,'Charges Data'!Y561)&gt;0,(SUM('Charges Data'!Y553,'Charges Data'!Y561)/COUNT('Charges Data'!Y553,'Charges Data'!Y561)),"")</f>
        <v>19.100000000000001</v>
      </c>
      <c r="Z15" s="177">
        <f>IF(COUNT('Charges Data'!Z553,'Charges Data'!Z561)&gt;0,(SUM('Charges Data'!Z553,'Charges Data'!Z561)/COUNT('Charges Data'!Z553,'Charges Data'!Z561)),"")</f>
        <v>17.55</v>
      </c>
      <c r="AA15" s="177" t="str">
        <f>IF(COUNT('Charges Data'!AA553,'Charges Data'!AA561)&gt;0,(SUM('Charges Data'!AA553,'Charges Data'!AA561)/COUNT('Charges Data'!AA553,'Charges Data'!AA561)),"")</f>
        <v/>
      </c>
      <c r="AB15" s="177">
        <f>IF(COUNT('Charges Data'!AB553,'Charges Data'!AB561)&gt;0,(SUM('Charges Data'!AB553,'Charges Data'!AB561)/COUNT('Charges Data'!AB553,'Charges Data'!AB561)),"")</f>
        <v>22</v>
      </c>
      <c r="AC15" s="177">
        <f>IF(COUNT('Charges Data'!AC553,'Charges Data'!AC561)&gt;0,(SUM('Charges Data'!AC553,'Charges Data'!AC561)/COUNT('Charges Data'!AC553,'Charges Data'!AC561)),"")</f>
        <v>20</v>
      </c>
      <c r="AD15" s="177">
        <f>IF(COUNT('Charges Data'!AD553,'Charges Data'!AD561)&gt;0,(SUM('Charges Data'!AD553,'Charges Data'!AD561)/COUNT('Charges Data'!AD553,'Charges Data'!AD561)),"")</f>
        <v>22.5</v>
      </c>
      <c r="AE15" s="177">
        <f>IF(COUNT('Charges Data'!AE553,'Charges Data'!AE561)&gt;0,(SUM('Charges Data'!AE553,'Charges Data'!AE561)/COUNT('Charges Data'!AE553,'Charges Data'!AE561)),"")</f>
        <v>13.25</v>
      </c>
      <c r="AF15" s="177" t="str">
        <f>IF(COUNT('Charges Data'!AF553,'Charges Data'!AF561)&gt;0,(SUM('Charges Data'!AF553,'Charges Data'!AF561)/COUNT('Charges Data'!AF553,'Charges Data'!AF561)),"")</f>
        <v/>
      </c>
      <c r="AG15" s="177">
        <f>IF(COUNT('Charges Data'!AG553,'Charges Data'!AG561)&gt;0,(SUM('Charges Data'!AG553,'Charges Data'!AG561)/COUNT('Charges Data'!AG553,'Charges Data'!AG561)),"")</f>
        <v>20.174999999999997</v>
      </c>
      <c r="AH15" s="177" t="str">
        <f>IF(COUNT('Charges Data'!AH553,'Charges Data'!AH561)&gt;0,(SUM('Charges Data'!AH553,'Charges Data'!AH561)/COUNT('Charges Data'!AH553,'Charges Data'!AH561)),"")</f>
        <v/>
      </c>
      <c r="AI15" s="177">
        <f>IF(COUNT('Charges Data'!AI553,'Charges Data'!AI561)&gt;0,(SUM('Charges Data'!AI553,'Charges Data'!AI561)/COUNT('Charges Data'!AI553,'Charges Data'!AI561)),"")</f>
        <v>12.125</v>
      </c>
      <c r="AJ15" s="177" t="str">
        <f>IF(COUNT('Charges Data'!AJ553,'Charges Data'!AJ561)&gt;0,(SUM('Charges Data'!AJ553,'Charges Data'!AJ561)/COUNT('Charges Data'!AJ553,'Charges Data'!AJ561)),"")</f>
        <v/>
      </c>
      <c r="AK15" s="177">
        <f>IF(COUNT('Charges Data'!AK553,'Charges Data'!AK561)&gt;0,(SUM('Charges Data'!AK553,'Charges Data'!AK561)/COUNT('Charges Data'!AK553,'Charges Data'!AK561)),"")</f>
        <v>14.450000000000001</v>
      </c>
      <c r="AL15" s="177">
        <f>IF(COUNT('Charges Data'!AL553,'Charges Data'!AL561)&gt;0,(SUM('Charges Data'!AL553,'Charges Data'!AL561)/COUNT('Charges Data'!AL553,'Charges Data'!AL561)),"")</f>
        <v>28.5</v>
      </c>
      <c r="AM15" s="177" t="str">
        <f>IF(COUNT('Charges Data'!AM553,'Charges Data'!AM561)&gt;0,(SUM('Charges Data'!AM553,'Charges Data'!AM561)/COUNT('Charges Data'!AM553,'Charges Data'!AM561)),"")</f>
        <v/>
      </c>
      <c r="AN15" s="177" t="str">
        <f>IF(COUNT('Charges Data'!AN553,'Charges Data'!AN561)&gt;0,(SUM('Charges Data'!AN553,'Charges Data'!AN561)/COUNT('Charges Data'!AN553,'Charges Data'!AN561)),"")</f>
        <v/>
      </c>
      <c r="AO15" s="177" t="str">
        <f>IF(COUNT('Charges Data'!AO553,'Charges Data'!AO561)&gt;0,(SUM('Charges Data'!AO553,'Charges Data'!AO561)/COUNT('Charges Data'!AO553,'Charges Data'!AO561)),"")</f>
        <v/>
      </c>
    </row>
    <row r="16" spans="1:42" ht="20.25" customHeight="1" x14ac:dyDescent="0.2">
      <c r="B16" s="172" t="s">
        <v>353</v>
      </c>
      <c r="C16" s="113" t="s">
        <v>100</v>
      </c>
      <c r="D16" s="113" t="s">
        <v>237</v>
      </c>
      <c r="E16" s="149" t="s">
        <v>83</v>
      </c>
      <c r="F16" s="113">
        <f t="shared" si="0"/>
        <v>13</v>
      </c>
      <c r="G16" s="76">
        <f t="shared" si="1"/>
        <v>12.125</v>
      </c>
      <c r="H16" s="175">
        <f t="shared" si="2"/>
        <v>20.228846153846156</v>
      </c>
      <c r="I16" s="76">
        <f t="shared" si="3"/>
        <v>35</v>
      </c>
      <c r="J16" s="177">
        <f>IF(COUNT('Charges Data'!J554,'Charges Data'!J562)&gt;0,(SUM('Charges Data'!J554,'Charges Data'!J562)/COUNT('Charges Data'!J554,'Charges Data'!J562)),"")</f>
        <v>16.875</v>
      </c>
      <c r="K16" s="177" t="str">
        <f>IF(COUNT('Charges Data'!K554,'Charges Data'!K562)&gt;0,(SUM('Charges Data'!K554,'Charges Data'!K562)/COUNT('Charges Data'!K554,'Charges Data'!K562)),"")</f>
        <v/>
      </c>
      <c r="L16" s="177" t="str">
        <f>IF(COUNT('Charges Data'!L554,'Charges Data'!L562)&gt;0,(SUM('Charges Data'!L554,'Charges Data'!L562)/COUNT('Charges Data'!L554,'Charges Data'!L562)),"")</f>
        <v/>
      </c>
      <c r="M16" s="177">
        <f>IF(COUNT('Charges Data'!M554,'Charges Data'!M562)&gt;0,(SUM('Charges Data'!M554,'Charges Data'!M562)/COUNT('Charges Data'!M554,'Charges Data'!M562)),"")</f>
        <v>20.375</v>
      </c>
      <c r="N16" s="177" t="str">
        <f>IF(COUNT('Charges Data'!N554,'Charges Data'!N562)&gt;0,(SUM('Charges Data'!N554,'Charges Data'!N562)/COUNT('Charges Data'!N554,'Charges Data'!N562)),"")</f>
        <v/>
      </c>
      <c r="O16" s="177">
        <f>IF(COUNT('Charges Data'!O554,'Charges Data'!O562)&gt;0,(SUM('Charges Data'!O554,'Charges Data'!O562)/COUNT('Charges Data'!O554,'Charges Data'!O562)),"")</f>
        <v>15.5</v>
      </c>
      <c r="P16" s="177" t="str">
        <f>IF(COUNT('Charges Data'!P554,'Charges Data'!P562)&gt;0,(SUM('Charges Data'!P554,'Charges Data'!P562)/COUNT('Charges Data'!P554,'Charges Data'!P562)),"")</f>
        <v/>
      </c>
      <c r="Q16" s="177">
        <f>IF(COUNT('Charges Data'!Q554,'Charges Data'!Q562)&gt;0,(SUM('Charges Data'!Q554,'Charges Data'!Q562)/COUNT('Charges Data'!Q554,'Charges Data'!Q562)),"")</f>
        <v>35</v>
      </c>
      <c r="R16" s="177" t="str">
        <f>IF(COUNT('Charges Data'!R554,'Charges Data'!R562)&gt;0,(SUM('Charges Data'!R554,'Charges Data'!R562)/COUNT('Charges Data'!R554,'Charges Data'!R562)),"")</f>
        <v/>
      </c>
      <c r="S16" s="177">
        <f>IF(COUNT('Charges Data'!S554,'Charges Data'!S562)&gt;0,(SUM('Charges Data'!S554,'Charges Data'!S562)/COUNT('Charges Data'!S554,'Charges Data'!S562)),"")</f>
        <v>27.5</v>
      </c>
      <c r="T16" s="177" t="str">
        <f>IF(COUNT('Charges Data'!T554,'Charges Data'!T562)&gt;0,(SUM('Charges Data'!T554,'Charges Data'!T562)/COUNT('Charges Data'!T554,'Charges Data'!T562)),"")</f>
        <v/>
      </c>
      <c r="U16" s="177" t="str">
        <f>IF(COUNT('Charges Data'!U554,'Charges Data'!U562)&gt;0,(SUM('Charges Data'!U554,'Charges Data'!U562)/COUNT('Charges Data'!U554,'Charges Data'!U562)),"")</f>
        <v/>
      </c>
      <c r="V16" s="177">
        <f>IF(COUNT('Charges Data'!V554,'Charges Data'!V562)&gt;0,(SUM('Charges Data'!V554,'Charges Data'!V562)/COUNT('Charges Data'!V554,'Charges Data'!V562)),"")</f>
        <v>15.6</v>
      </c>
      <c r="W16" s="177" t="str">
        <f>IF(COUNT('Charges Data'!W554,'Charges Data'!W562)&gt;0,(SUM('Charges Data'!W554,'Charges Data'!W562)/COUNT('Charges Data'!W554,'Charges Data'!W562)),"")</f>
        <v/>
      </c>
      <c r="X16" s="177">
        <f>IF(COUNT('Charges Data'!X554,'Charges Data'!X562)&gt;0,(SUM('Charges Data'!X554,'Charges Data'!X562)/COUNT('Charges Data'!X554,'Charges Data'!X562)),"")</f>
        <v>23.5</v>
      </c>
      <c r="Y16" s="177" t="str">
        <f>IF(COUNT('Charges Data'!Y554,'Charges Data'!Y562)&gt;0,(SUM('Charges Data'!Y554,'Charges Data'!Y562)/COUNT('Charges Data'!Y554,'Charges Data'!Y562)),"")</f>
        <v/>
      </c>
      <c r="Z16" s="177">
        <f>IF(COUNT('Charges Data'!Z554,'Charges Data'!Z562)&gt;0,(SUM('Charges Data'!Z554,'Charges Data'!Z562)/COUNT('Charges Data'!Z554,'Charges Data'!Z562)),"")</f>
        <v>17.55</v>
      </c>
      <c r="AA16" s="177" t="str">
        <f>IF(COUNT('Charges Data'!AA554,'Charges Data'!AA562)&gt;0,(SUM('Charges Data'!AA554,'Charges Data'!AA562)/COUNT('Charges Data'!AA554,'Charges Data'!AA562)),"")</f>
        <v/>
      </c>
      <c r="AB16" s="177">
        <f>IF(COUNT('Charges Data'!AB554,'Charges Data'!AB562)&gt;0,(SUM('Charges Data'!AB554,'Charges Data'!AB562)/COUNT('Charges Data'!AB554,'Charges Data'!AB562)),"")</f>
        <v>22</v>
      </c>
      <c r="AC16" s="177">
        <f>IF(COUNT('Charges Data'!AC554,'Charges Data'!AC562)&gt;0,(SUM('Charges Data'!AC554,'Charges Data'!AC562)/COUNT('Charges Data'!AC554,'Charges Data'!AC562)),"")</f>
        <v>20</v>
      </c>
      <c r="AD16" s="177">
        <f>IF(COUNT('Charges Data'!AD554,'Charges Data'!AD562)&gt;0,(SUM('Charges Data'!AD554,'Charges Data'!AD562)/COUNT('Charges Data'!AD554,'Charges Data'!AD562)),"")</f>
        <v>22.5</v>
      </c>
      <c r="AE16" s="177" t="str">
        <f>IF(COUNT('Charges Data'!AE554,'Charges Data'!AE562)&gt;0,(SUM('Charges Data'!AE554,'Charges Data'!AE562)/COUNT('Charges Data'!AE554,'Charges Data'!AE562)),"")</f>
        <v/>
      </c>
      <c r="AF16" s="177" t="str">
        <f>IF(COUNT('Charges Data'!AF554,'Charges Data'!AF562)&gt;0,(SUM('Charges Data'!AF554,'Charges Data'!AF562)/COUNT('Charges Data'!AF554,'Charges Data'!AF562)),"")</f>
        <v/>
      </c>
      <c r="AG16" s="177" t="str">
        <f>IF(COUNT('Charges Data'!AG554,'Charges Data'!AG562)&gt;0,(SUM('Charges Data'!AG554,'Charges Data'!AG562)/COUNT('Charges Data'!AG554,'Charges Data'!AG562)),"")</f>
        <v/>
      </c>
      <c r="AH16" s="177" t="str">
        <f>IF(COUNT('Charges Data'!AH554,'Charges Data'!AH562)&gt;0,(SUM('Charges Data'!AH554,'Charges Data'!AH562)/COUNT('Charges Data'!AH554,'Charges Data'!AH562)),"")</f>
        <v/>
      </c>
      <c r="AI16" s="177">
        <f>IF(COUNT('Charges Data'!AI554,'Charges Data'!AI562)&gt;0,(SUM('Charges Data'!AI554,'Charges Data'!AI562)/COUNT('Charges Data'!AI554,'Charges Data'!AI562)),"")</f>
        <v>12.125</v>
      </c>
      <c r="AJ16" s="177" t="str">
        <f>IF(COUNT('Charges Data'!AJ554,'Charges Data'!AJ562)&gt;0,(SUM('Charges Data'!AJ554,'Charges Data'!AJ562)/COUNT('Charges Data'!AJ554,'Charges Data'!AJ562)),"")</f>
        <v/>
      </c>
      <c r="AK16" s="177">
        <f>IF(COUNT('Charges Data'!AK554,'Charges Data'!AK562)&gt;0,(SUM('Charges Data'!AK554,'Charges Data'!AK562)/COUNT('Charges Data'!AK554,'Charges Data'!AK562)),"")</f>
        <v>14.450000000000001</v>
      </c>
      <c r="AL16" s="177" t="str">
        <f>IF(COUNT('Charges Data'!AL554,'Charges Data'!AL562)&gt;0,(SUM('Charges Data'!AL554,'Charges Data'!AL562)/COUNT('Charges Data'!AL554,'Charges Data'!AL562)),"")</f>
        <v/>
      </c>
      <c r="AM16" s="177" t="str">
        <f>IF(COUNT('Charges Data'!AM554,'Charges Data'!AM562)&gt;0,(SUM('Charges Data'!AM554,'Charges Data'!AM562)/COUNT('Charges Data'!AM554,'Charges Data'!AM562)),"")</f>
        <v/>
      </c>
      <c r="AN16" s="177" t="str">
        <f>IF(COUNT('Charges Data'!AN554,'Charges Data'!AN562)&gt;0,(SUM('Charges Data'!AN554,'Charges Data'!AN562)/COUNT('Charges Data'!AN554,'Charges Data'!AN562)),"")</f>
        <v/>
      </c>
      <c r="AO16" s="177" t="str">
        <f>IF(COUNT('Charges Data'!AO554,'Charges Data'!AO562)&gt;0,(SUM('Charges Data'!AO554,'Charges Data'!AO562)/COUNT('Charges Data'!AO554,'Charges Data'!AO562)),"")</f>
        <v/>
      </c>
    </row>
    <row r="17" spans="2:42" ht="20.25" customHeight="1" x14ac:dyDescent="0.2">
      <c r="B17" s="172" t="s">
        <v>353</v>
      </c>
      <c r="C17" s="113" t="s">
        <v>100</v>
      </c>
      <c r="D17" s="113" t="s">
        <v>237</v>
      </c>
      <c r="E17" s="149" t="s">
        <v>43</v>
      </c>
      <c r="F17" s="113">
        <f t="shared" si="0"/>
        <v>9</v>
      </c>
      <c r="G17" s="76">
        <f t="shared" si="1"/>
        <v>10.375</v>
      </c>
      <c r="H17" s="175">
        <f t="shared" si="2"/>
        <v>22.511111111111109</v>
      </c>
      <c r="I17" s="76">
        <f t="shared" si="3"/>
        <v>35.1</v>
      </c>
      <c r="J17" s="177">
        <f>IF(COUNT('Charges Data'!J555,'Charges Data'!J563)&gt;0,(SUM('Charges Data'!J555,'Charges Data'!J563)/COUNT('Charges Data'!J555,'Charges Data'!J563)),"")</f>
        <v>10.375</v>
      </c>
      <c r="K17" s="177" t="str">
        <f>IF(COUNT('Charges Data'!K555,'Charges Data'!K563)&gt;0,(SUM('Charges Data'!K555,'Charges Data'!K563)/COUNT('Charges Data'!K555,'Charges Data'!K563)),"")</f>
        <v/>
      </c>
      <c r="L17" s="177" t="str">
        <f>IF(COUNT('Charges Data'!L555,'Charges Data'!L563)&gt;0,(SUM('Charges Data'!L555,'Charges Data'!L563)/COUNT('Charges Data'!L555,'Charges Data'!L563)),"")</f>
        <v/>
      </c>
      <c r="M17" s="177" t="str">
        <f>IF(COUNT('Charges Data'!M555,'Charges Data'!M563)&gt;0,(SUM('Charges Data'!M555,'Charges Data'!M563)/COUNT('Charges Data'!M555,'Charges Data'!M563)),"")</f>
        <v/>
      </c>
      <c r="N17" s="177" t="str">
        <f>IF(COUNT('Charges Data'!N555,'Charges Data'!N563)&gt;0,(SUM('Charges Data'!N555,'Charges Data'!N563)/COUNT('Charges Data'!N555,'Charges Data'!N563)),"")</f>
        <v/>
      </c>
      <c r="O17" s="177">
        <f>IF(COUNT('Charges Data'!O555,'Charges Data'!O563)&gt;0,(SUM('Charges Data'!O555,'Charges Data'!O563)/COUNT('Charges Data'!O555,'Charges Data'!O563)),"")</f>
        <v>15.5</v>
      </c>
      <c r="P17" s="177" t="str">
        <f>IF(COUNT('Charges Data'!P555,'Charges Data'!P563)&gt;0,(SUM('Charges Data'!P555,'Charges Data'!P563)/COUNT('Charges Data'!P555,'Charges Data'!P563)),"")</f>
        <v/>
      </c>
      <c r="Q17" s="177">
        <f>IF(COUNT('Charges Data'!Q555,'Charges Data'!Q563)&gt;0,(SUM('Charges Data'!Q555,'Charges Data'!Q563)/COUNT('Charges Data'!Q555,'Charges Data'!Q563)),"")</f>
        <v>22</v>
      </c>
      <c r="R17" s="177" t="str">
        <f>IF(COUNT('Charges Data'!R555,'Charges Data'!R563)&gt;0,(SUM('Charges Data'!R555,'Charges Data'!R563)/COUNT('Charges Data'!R555,'Charges Data'!R563)),"")</f>
        <v/>
      </c>
      <c r="S17" s="177">
        <f>IF(COUNT('Charges Data'!S555,'Charges Data'!S563)&gt;0,(SUM('Charges Data'!S555,'Charges Data'!S563)/COUNT('Charges Data'!S555,'Charges Data'!S563)),"")</f>
        <v>27.5</v>
      </c>
      <c r="T17" s="177" t="str">
        <f>IF(COUNT('Charges Data'!T555,'Charges Data'!T563)&gt;0,(SUM('Charges Data'!T555,'Charges Data'!T563)/COUNT('Charges Data'!T555,'Charges Data'!T563)),"")</f>
        <v/>
      </c>
      <c r="U17" s="177" t="str">
        <f>IF(COUNT('Charges Data'!U555,'Charges Data'!U563)&gt;0,(SUM('Charges Data'!U555,'Charges Data'!U563)/COUNT('Charges Data'!U555,'Charges Data'!U563)),"")</f>
        <v/>
      </c>
      <c r="V17" s="177" t="str">
        <f>IF(COUNT('Charges Data'!V555,'Charges Data'!V563)&gt;0,(SUM('Charges Data'!V555,'Charges Data'!V563)/COUNT('Charges Data'!V555,'Charges Data'!V563)),"")</f>
        <v/>
      </c>
      <c r="W17" s="177" t="str">
        <f>IF(COUNT('Charges Data'!W555,'Charges Data'!W563)&gt;0,(SUM('Charges Data'!W555,'Charges Data'!W563)/COUNT('Charges Data'!W555,'Charges Data'!W563)),"")</f>
        <v/>
      </c>
      <c r="X17" s="177">
        <f>IF(COUNT('Charges Data'!X555,'Charges Data'!X563)&gt;0,(SUM('Charges Data'!X555,'Charges Data'!X563)/COUNT('Charges Data'!X555,'Charges Data'!X563)),"")</f>
        <v>23.5</v>
      </c>
      <c r="Y17" s="177" t="str">
        <f>IF(COUNT('Charges Data'!Y555,'Charges Data'!Y563)&gt;0,(SUM('Charges Data'!Y555,'Charges Data'!Y563)/COUNT('Charges Data'!Y555,'Charges Data'!Y563)),"")</f>
        <v/>
      </c>
      <c r="Z17" s="177">
        <f>IF(COUNT('Charges Data'!Z555,'Charges Data'!Z563)&gt;0,(SUM('Charges Data'!Z555,'Charges Data'!Z563)/COUNT('Charges Data'!Z555,'Charges Data'!Z563)),"")</f>
        <v>35.1</v>
      </c>
      <c r="AA17" s="177" t="str">
        <f>IF(COUNT('Charges Data'!AA555,'Charges Data'!AA563)&gt;0,(SUM('Charges Data'!AA555,'Charges Data'!AA563)/COUNT('Charges Data'!AA555,'Charges Data'!AA563)),"")</f>
        <v/>
      </c>
      <c r="AB17" s="177">
        <f>IF(COUNT('Charges Data'!AB555,'Charges Data'!AB563)&gt;0,(SUM('Charges Data'!AB555,'Charges Data'!AB563)/COUNT('Charges Data'!AB555,'Charges Data'!AB563)),"")</f>
        <v>22</v>
      </c>
      <c r="AC17" s="177" t="str">
        <f>IF(COUNT('Charges Data'!AC555,'Charges Data'!AC563)&gt;0,(SUM('Charges Data'!AC555,'Charges Data'!AC563)/COUNT('Charges Data'!AC555,'Charges Data'!AC563)),"")</f>
        <v/>
      </c>
      <c r="AD17" s="177">
        <f>IF(COUNT('Charges Data'!AD555,'Charges Data'!AD563)&gt;0,(SUM('Charges Data'!AD555,'Charges Data'!AD563)/COUNT('Charges Data'!AD555,'Charges Data'!AD563)),"")</f>
        <v>22.5</v>
      </c>
      <c r="AE17" s="177" t="str">
        <f>IF(COUNT('Charges Data'!AE555,'Charges Data'!AE563)&gt;0,(SUM('Charges Data'!AE555,'Charges Data'!AE563)/COUNT('Charges Data'!AE555,'Charges Data'!AE563)),"")</f>
        <v/>
      </c>
      <c r="AF17" s="177" t="str">
        <f>IF(COUNT('Charges Data'!AF555,'Charges Data'!AF563)&gt;0,(SUM('Charges Data'!AF555,'Charges Data'!AF563)/COUNT('Charges Data'!AF555,'Charges Data'!AF563)),"")</f>
        <v/>
      </c>
      <c r="AG17" s="177" t="str">
        <f>IF(COUNT('Charges Data'!AG555,'Charges Data'!AG563)&gt;0,(SUM('Charges Data'!AG555,'Charges Data'!AG563)/COUNT('Charges Data'!AG555,'Charges Data'!AG563)),"")</f>
        <v/>
      </c>
      <c r="AH17" s="177" t="str">
        <f>IF(COUNT('Charges Data'!AH555,'Charges Data'!AH563)&gt;0,(SUM('Charges Data'!AH555,'Charges Data'!AH563)/COUNT('Charges Data'!AH555,'Charges Data'!AH563)),"")</f>
        <v/>
      </c>
      <c r="AI17" s="177">
        <f>IF(COUNT('Charges Data'!AI555,'Charges Data'!AI563)&gt;0,(SUM('Charges Data'!AI555,'Charges Data'!AI563)/COUNT('Charges Data'!AI555,'Charges Data'!AI563)),"")</f>
        <v>24.125</v>
      </c>
      <c r="AJ17" s="177" t="str">
        <f>IF(COUNT('Charges Data'!AJ555,'Charges Data'!AJ563)&gt;0,(SUM('Charges Data'!AJ555,'Charges Data'!AJ563)/COUNT('Charges Data'!AJ555,'Charges Data'!AJ563)),"")</f>
        <v/>
      </c>
      <c r="AK17" s="177" t="str">
        <f>IF(COUNT('Charges Data'!AK555,'Charges Data'!AK563)&gt;0,(SUM('Charges Data'!AK555,'Charges Data'!AK563)/COUNT('Charges Data'!AK555,'Charges Data'!AK563)),"")</f>
        <v/>
      </c>
      <c r="AL17" s="177" t="str">
        <f>IF(COUNT('Charges Data'!AL555,'Charges Data'!AL563)&gt;0,(SUM('Charges Data'!AL555,'Charges Data'!AL563)/COUNT('Charges Data'!AL555,'Charges Data'!AL563)),"")</f>
        <v/>
      </c>
      <c r="AM17" s="177" t="str">
        <f>IF(COUNT('Charges Data'!AM555,'Charges Data'!AM563)&gt;0,(SUM('Charges Data'!AM555,'Charges Data'!AM563)/COUNT('Charges Data'!AM555,'Charges Data'!AM563)),"")</f>
        <v/>
      </c>
      <c r="AN17" s="177" t="str">
        <f>IF(COUNT('Charges Data'!AN555,'Charges Data'!AN563)&gt;0,(SUM('Charges Data'!AN555,'Charges Data'!AN563)/COUNT('Charges Data'!AN555,'Charges Data'!AN563)),"")</f>
        <v/>
      </c>
      <c r="AO17" s="177" t="str">
        <f>IF(COUNT('Charges Data'!AO555,'Charges Data'!AO563)&gt;0,(SUM('Charges Data'!AO555,'Charges Data'!AO563)/COUNT('Charges Data'!AO555,'Charges Data'!AO563)),"")</f>
        <v/>
      </c>
    </row>
    <row r="18" spans="2:42" ht="20.25" customHeight="1" x14ac:dyDescent="0.25">
      <c r="B18" s="172" t="s">
        <v>353</v>
      </c>
      <c r="C18" s="113" t="s">
        <v>100</v>
      </c>
      <c r="D18" s="113" t="s">
        <v>351</v>
      </c>
      <c r="E18" s="149" t="s">
        <v>82</v>
      </c>
      <c r="F18" s="113">
        <f t="shared" si="0"/>
        <v>9</v>
      </c>
      <c r="G18" s="76">
        <f t="shared" si="1"/>
        <v>13.7</v>
      </c>
      <c r="H18" s="175">
        <f t="shared" si="2"/>
        <v>31.241666666666667</v>
      </c>
      <c r="I18" s="76">
        <f t="shared" si="3"/>
        <v>44</v>
      </c>
      <c r="J18" s="177">
        <f>IF(COUNT('Charges Data'!J556,'Charges Data'!J564)&gt;0,(SUM('Charges Data'!J556,'Charges Data'!J564)/COUNT('Charges Data'!J556,'Charges Data'!J564)),"")</f>
        <v>25.875</v>
      </c>
      <c r="K18" s="177" t="str">
        <f>IF(COUNT('Charges Data'!K556,'Charges Data'!K564)&gt;0,(SUM('Charges Data'!K556,'Charges Data'!K564)/COUNT('Charges Data'!K556,'Charges Data'!K564)),"")</f>
        <v/>
      </c>
      <c r="L18" s="177" t="str">
        <f>IF(COUNT('Charges Data'!L556,'Charges Data'!L564)&gt;0,(SUM('Charges Data'!L556,'Charges Data'!L564)/COUNT('Charges Data'!L556,'Charges Data'!L564)),"")</f>
        <v/>
      </c>
      <c r="M18" s="177" t="str">
        <f>IF(COUNT('Charges Data'!M556,'Charges Data'!M564)&gt;0,(SUM('Charges Data'!M556,'Charges Data'!M564)/COUNT('Charges Data'!M556,'Charges Data'!M564)),"")</f>
        <v/>
      </c>
      <c r="N18" s="177">
        <f>IF(COUNT('Charges Data'!N556,'Charges Data'!N564)&gt;0,(SUM('Charges Data'!N556,'Charges Data'!N564)/COUNT('Charges Data'!N556,'Charges Data'!N564)),"")</f>
        <v>34</v>
      </c>
      <c r="O18" s="177" t="str">
        <f>IF(COUNT('Charges Data'!O556,'Charges Data'!O564)&gt;0,(SUM('Charges Data'!O556,'Charges Data'!O564)/COUNT('Charges Data'!O556,'Charges Data'!O564)),"")</f>
        <v/>
      </c>
      <c r="P18" s="177" t="str">
        <f>IF(COUNT('Charges Data'!P556,'Charges Data'!P564)&gt;0,(SUM('Charges Data'!P556,'Charges Data'!P564)/COUNT('Charges Data'!P556,'Charges Data'!P564)),"")</f>
        <v/>
      </c>
      <c r="Q18" s="177">
        <f>IF(COUNT('Charges Data'!Q556,'Charges Data'!Q564)&gt;0,(SUM('Charges Data'!Q556,'Charges Data'!Q564)/COUNT('Charges Data'!Q556,'Charges Data'!Q564)),"")</f>
        <v>27.5</v>
      </c>
      <c r="R18" s="177" t="str">
        <f>IF(COUNT('Charges Data'!R556,'Charges Data'!R564)&gt;0,(SUM('Charges Data'!R556,'Charges Data'!R564)/COUNT('Charges Data'!R556,'Charges Data'!R564)),"")</f>
        <v/>
      </c>
      <c r="S18" s="177" t="str">
        <f>IF(COUNT('Charges Data'!S556,'Charges Data'!S564)&gt;0,(SUM('Charges Data'!S556,'Charges Data'!S564)/COUNT('Charges Data'!S556,'Charges Data'!S564)),"")</f>
        <v/>
      </c>
      <c r="T18" s="177" t="str">
        <f>IF(COUNT('Charges Data'!T556,'Charges Data'!T564)&gt;0,(SUM('Charges Data'!T556,'Charges Data'!T564)/COUNT('Charges Data'!T556,'Charges Data'!T564)),"")</f>
        <v/>
      </c>
      <c r="U18" s="177" t="str">
        <f>IF(COUNT('Charges Data'!U556,'Charges Data'!U564)&gt;0,(SUM('Charges Data'!U556,'Charges Data'!U564)/COUNT('Charges Data'!U556,'Charges Data'!U564)),"")</f>
        <v/>
      </c>
      <c r="V18" s="177" t="str">
        <f>IF(COUNT('Charges Data'!V556,'Charges Data'!V564)&gt;0,(SUM('Charges Data'!V556,'Charges Data'!V564)/COUNT('Charges Data'!V556,'Charges Data'!V564)),"")</f>
        <v/>
      </c>
      <c r="W18" s="177" t="str">
        <f>IF(COUNT('Charges Data'!W556,'Charges Data'!W564)&gt;0,(SUM('Charges Data'!W556,'Charges Data'!W564)/COUNT('Charges Data'!W556,'Charges Data'!W564)),"")</f>
        <v/>
      </c>
      <c r="X18" s="177" t="str">
        <f>IF(COUNT('Charges Data'!X556,'Charges Data'!X564)&gt;0,(SUM('Charges Data'!X556,'Charges Data'!X564)/COUNT('Charges Data'!X556,'Charges Data'!X564)),"")</f>
        <v/>
      </c>
      <c r="Y18" s="177">
        <f>IF(COUNT('Charges Data'!Y556,'Charges Data'!Y564)&gt;0,(SUM('Charges Data'!Y556,'Charges Data'!Y564)/COUNT('Charges Data'!Y556,'Charges Data'!Y564)),"")</f>
        <v>13.7</v>
      </c>
      <c r="Z18" s="177">
        <f>IF(COUNT('Charges Data'!Z556,'Charges Data'!Z564)&gt;0,(SUM('Charges Data'!Z556,'Charges Data'!Z564)/COUNT('Charges Data'!Z556,'Charges Data'!Z564)),"")</f>
        <v>35.1</v>
      </c>
      <c r="AA18" s="177" t="str">
        <f>IF(COUNT('Charges Data'!AA556,'Charges Data'!AA564)&gt;0,(SUM('Charges Data'!AA556,'Charges Data'!AA564)/COUNT('Charges Data'!AA556,'Charges Data'!AA564)),"")</f>
        <v/>
      </c>
      <c r="AB18" s="177">
        <f>IF(COUNT('Charges Data'!AB556,'Charges Data'!AB564)&gt;0,(SUM('Charges Data'!AB556,'Charges Data'!AB564)/COUNT('Charges Data'!AB556,'Charges Data'!AB564)),"")</f>
        <v>44</v>
      </c>
      <c r="AC18" s="177">
        <f>IF(COUNT('Charges Data'!AC556,'Charges Data'!AC564)&gt;0,(SUM('Charges Data'!AC556,'Charges Data'!AC564)/COUNT('Charges Data'!AC556,'Charges Data'!AC564)),"")</f>
        <v>40</v>
      </c>
      <c r="AD18" s="177" t="str">
        <f>IF(COUNT('Charges Data'!AD556,'Charges Data'!AD564)&gt;0,(SUM('Charges Data'!AD556,'Charges Data'!AD564)/COUNT('Charges Data'!AD556,'Charges Data'!AD564)),"")</f>
        <v/>
      </c>
      <c r="AE18" s="177">
        <f>IF(COUNT('Charges Data'!AE556,'Charges Data'!AE564)&gt;0,(SUM('Charges Data'!AE556,'Charges Data'!AE564)/COUNT('Charges Data'!AE556,'Charges Data'!AE564)),"")</f>
        <v>26.5</v>
      </c>
      <c r="AF18" s="177" t="str">
        <f>IF(COUNT('Charges Data'!AF556,'Charges Data'!AF564)&gt;0,(SUM('Charges Data'!AF556,'Charges Data'!AF564)/COUNT('Charges Data'!AF556,'Charges Data'!AF564)),"")</f>
        <v/>
      </c>
      <c r="AG18" s="177" t="str">
        <f>IF(COUNT('Charges Data'!AG556,'Charges Data'!AG564)&gt;0,(SUM('Charges Data'!AG556,'Charges Data'!AG564)/COUNT('Charges Data'!AG556,'Charges Data'!AG564)),"")</f>
        <v/>
      </c>
      <c r="AH18" s="177" t="str">
        <f>IF(COUNT('Charges Data'!AH556,'Charges Data'!AH564)&gt;0,(SUM('Charges Data'!AH556,'Charges Data'!AH564)/COUNT('Charges Data'!AH556,'Charges Data'!AH564)),"")</f>
        <v/>
      </c>
      <c r="AI18" s="177" t="str">
        <f>IF(COUNT('Charges Data'!AI556,'Charges Data'!AI564)&gt;0,(SUM('Charges Data'!AI556,'Charges Data'!AI564)/COUNT('Charges Data'!AI556,'Charges Data'!AI564)),"")</f>
        <v/>
      </c>
      <c r="AJ18" s="177" t="str">
        <f>IF(COUNT('Charges Data'!AJ556,'Charges Data'!AJ564)&gt;0,(SUM('Charges Data'!AJ556,'Charges Data'!AJ564)/COUNT('Charges Data'!AJ556,'Charges Data'!AJ564)),"")</f>
        <v/>
      </c>
      <c r="AK18" s="177" t="str">
        <f>IF(COUNT('Charges Data'!AK556,'Charges Data'!AK564)&gt;0,(SUM('Charges Data'!AK556,'Charges Data'!AK564)/COUNT('Charges Data'!AK556,'Charges Data'!AK564)),"")</f>
        <v/>
      </c>
      <c r="AL18" s="177">
        <f>IF(COUNT('Charges Data'!AL556,'Charges Data'!AL564)&gt;0,(SUM('Charges Data'!AL556,'Charges Data'!AL564)/COUNT('Charges Data'!AL556,'Charges Data'!AL564)),"")</f>
        <v>34.5</v>
      </c>
      <c r="AM18" s="177" t="str">
        <f>IF(COUNT('Charges Data'!AM556,'Charges Data'!AM564)&gt;0,(SUM('Charges Data'!AM556,'Charges Data'!AM564)/COUNT('Charges Data'!AM556,'Charges Data'!AM564)),"")</f>
        <v/>
      </c>
      <c r="AN18" s="177" t="str">
        <f>IF(COUNT('Charges Data'!AN556,'Charges Data'!AN564)&gt;0,(SUM('Charges Data'!AN556,'Charges Data'!AN564)/COUNT('Charges Data'!AN556,'Charges Data'!AN564)),"")</f>
        <v/>
      </c>
      <c r="AO18" s="177" t="str">
        <f>IF(COUNT('Charges Data'!AO556,'Charges Data'!AO564)&gt;0,(SUM('Charges Data'!AO556,'Charges Data'!AO564)/COUNT('Charges Data'!AO556,'Charges Data'!AO564)),"")</f>
        <v/>
      </c>
      <c r="AP18" s="23"/>
    </row>
    <row r="19" spans="2:42" ht="20.25" customHeight="1" x14ac:dyDescent="0.2">
      <c r="B19" s="172" t="s">
        <v>353</v>
      </c>
      <c r="C19" s="113" t="s">
        <v>100</v>
      </c>
      <c r="D19" s="113" t="s">
        <v>351</v>
      </c>
      <c r="E19" s="149" t="s">
        <v>49</v>
      </c>
      <c r="F19" s="113">
        <f t="shared" si="0"/>
        <v>8</v>
      </c>
      <c r="G19" s="76">
        <f t="shared" si="1"/>
        <v>9.6</v>
      </c>
      <c r="H19" s="175">
        <f t="shared" si="2"/>
        <v>18.096875000000001</v>
      </c>
      <c r="I19" s="76">
        <f t="shared" si="3"/>
        <v>28.5</v>
      </c>
      <c r="J19" s="177">
        <f>IF(COUNT('Charges Data'!J557,'Charges Data'!J565)&gt;0,(SUM('Charges Data'!J557,'Charges Data'!J565)/COUNT('Charges Data'!J557,'Charges Data'!J565)),"")</f>
        <v>16.875</v>
      </c>
      <c r="K19" s="177" t="str">
        <f>IF(COUNT('Charges Data'!K557,'Charges Data'!K565)&gt;0,(SUM('Charges Data'!K557,'Charges Data'!K565)/COUNT('Charges Data'!K557,'Charges Data'!K565)),"")</f>
        <v/>
      </c>
      <c r="L19" s="177" t="str">
        <f>IF(COUNT('Charges Data'!L557,'Charges Data'!L565)&gt;0,(SUM('Charges Data'!L557,'Charges Data'!L565)/COUNT('Charges Data'!L557,'Charges Data'!L565)),"")</f>
        <v/>
      </c>
      <c r="M19" s="177" t="str">
        <f>IF(COUNT('Charges Data'!M557,'Charges Data'!M565)&gt;0,(SUM('Charges Data'!M557,'Charges Data'!M565)/COUNT('Charges Data'!M557,'Charges Data'!M565)),"")</f>
        <v/>
      </c>
      <c r="N19" s="177">
        <f>IF(COUNT('Charges Data'!N557,'Charges Data'!N565)&gt;0,(SUM('Charges Data'!N557,'Charges Data'!N565)/COUNT('Charges Data'!N557,'Charges Data'!N565)),"")</f>
        <v>17</v>
      </c>
      <c r="O19" s="177" t="str">
        <f>IF(COUNT('Charges Data'!O557,'Charges Data'!O565)&gt;0,(SUM('Charges Data'!O557,'Charges Data'!O565)/COUNT('Charges Data'!O557,'Charges Data'!O565)),"")</f>
        <v/>
      </c>
      <c r="P19" s="177" t="str">
        <f>IF(COUNT('Charges Data'!P557,'Charges Data'!P565)&gt;0,(SUM('Charges Data'!P557,'Charges Data'!P565)/COUNT('Charges Data'!P557,'Charges Data'!P565)),"")</f>
        <v/>
      </c>
      <c r="Q19" s="177" t="str">
        <f>IF(COUNT('Charges Data'!Q557,'Charges Data'!Q565)&gt;0,(SUM('Charges Data'!Q557,'Charges Data'!Q565)/COUNT('Charges Data'!Q557,'Charges Data'!Q565)),"")</f>
        <v/>
      </c>
      <c r="R19" s="177" t="str">
        <f>IF(COUNT('Charges Data'!R557,'Charges Data'!R565)&gt;0,(SUM('Charges Data'!R557,'Charges Data'!R565)/COUNT('Charges Data'!R557,'Charges Data'!R565)),"")</f>
        <v/>
      </c>
      <c r="S19" s="177" t="str">
        <f>IF(COUNT('Charges Data'!S557,'Charges Data'!S565)&gt;0,(SUM('Charges Data'!S557,'Charges Data'!S565)/COUNT('Charges Data'!S557,'Charges Data'!S565)),"")</f>
        <v/>
      </c>
      <c r="T19" s="177" t="str">
        <f>IF(COUNT('Charges Data'!T557,'Charges Data'!T565)&gt;0,(SUM('Charges Data'!T557,'Charges Data'!T565)/COUNT('Charges Data'!T557,'Charges Data'!T565)),"")</f>
        <v/>
      </c>
      <c r="U19" s="177" t="str">
        <f>IF(COUNT('Charges Data'!U557,'Charges Data'!U565)&gt;0,(SUM('Charges Data'!U557,'Charges Data'!U565)/COUNT('Charges Data'!U557,'Charges Data'!U565)),"")</f>
        <v/>
      </c>
      <c r="V19" s="177" t="str">
        <f>IF(COUNT('Charges Data'!V557,'Charges Data'!V565)&gt;0,(SUM('Charges Data'!V557,'Charges Data'!V565)/COUNT('Charges Data'!V557,'Charges Data'!V565)),"")</f>
        <v/>
      </c>
      <c r="W19" s="177" t="str">
        <f>IF(COUNT('Charges Data'!W557,'Charges Data'!W565)&gt;0,(SUM('Charges Data'!W557,'Charges Data'!W565)/COUNT('Charges Data'!W557,'Charges Data'!W565)),"")</f>
        <v/>
      </c>
      <c r="X19" s="177" t="str">
        <f>IF(COUNT('Charges Data'!X557,'Charges Data'!X565)&gt;0,(SUM('Charges Data'!X557,'Charges Data'!X565)/COUNT('Charges Data'!X557,'Charges Data'!X565)),"")</f>
        <v/>
      </c>
      <c r="Y19" s="177">
        <f>IF(COUNT('Charges Data'!Y557,'Charges Data'!Y565)&gt;0,(SUM('Charges Data'!Y557,'Charges Data'!Y565)/COUNT('Charges Data'!Y557,'Charges Data'!Y565)),"")</f>
        <v>9.6</v>
      </c>
      <c r="Z19" s="177">
        <f>IF(COUNT('Charges Data'!Z557,'Charges Data'!Z565)&gt;0,(SUM('Charges Data'!Z557,'Charges Data'!Z565)/COUNT('Charges Data'!Z557,'Charges Data'!Z565)),"")</f>
        <v>17.55</v>
      </c>
      <c r="AA19" s="177" t="str">
        <f>IF(COUNT('Charges Data'!AA557,'Charges Data'!AA565)&gt;0,(SUM('Charges Data'!AA557,'Charges Data'!AA565)/COUNT('Charges Data'!AA557,'Charges Data'!AA565)),"")</f>
        <v/>
      </c>
      <c r="AB19" s="177">
        <f>IF(COUNT('Charges Data'!AB557,'Charges Data'!AB565)&gt;0,(SUM('Charges Data'!AB557,'Charges Data'!AB565)/COUNT('Charges Data'!AB557,'Charges Data'!AB565)),"")</f>
        <v>22</v>
      </c>
      <c r="AC19" s="177">
        <f>IF(COUNT('Charges Data'!AC557,'Charges Data'!AC565)&gt;0,(SUM('Charges Data'!AC557,'Charges Data'!AC565)/COUNT('Charges Data'!AC557,'Charges Data'!AC565)),"")</f>
        <v>20</v>
      </c>
      <c r="AD19" s="177" t="str">
        <f>IF(COUNT('Charges Data'!AD557,'Charges Data'!AD565)&gt;0,(SUM('Charges Data'!AD557,'Charges Data'!AD565)/COUNT('Charges Data'!AD557,'Charges Data'!AD565)),"")</f>
        <v/>
      </c>
      <c r="AE19" s="177">
        <f>IF(COUNT('Charges Data'!AE557,'Charges Data'!AE565)&gt;0,(SUM('Charges Data'!AE557,'Charges Data'!AE565)/COUNT('Charges Data'!AE557,'Charges Data'!AE565)),"")</f>
        <v>13.25</v>
      </c>
      <c r="AF19" s="177" t="str">
        <f>IF(COUNT('Charges Data'!AF557,'Charges Data'!AF565)&gt;0,(SUM('Charges Data'!AF557,'Charges Data'!AF565)/COUNT('Charges Data'!AF557,'Charges Data'!AF565)),"")</f>
        <v/>
      </c>
      <c r="AG19" s="177" t="str">
        <f>IF(COUNT('Charges Data'!AG557,'Charges Data'!AG565)&gt;0,(SUM('Charges Data'!AG557,'Charges Data'!AG565)/COUNT('Charges Data'!AG557,'Charges Data'!AG565)),"")</f>
        <v/>
      </c>
      <c r="AH19" s="177" t="str">
        <f>IF(COUNT('Charges Data'!AH557,'Charges Data'!AH565)&gt;0,(SUM('Charges Data'!AH557,'Charges Data'!AH565)/COUNT('Charges Data'!AH557,'Charges Data'!AH565)),"")</f>
        <v/>
      </c>
      <c r="AI19" s="177" t="str">
        <f>IF(COUNT('Charges Data'!AI557,'Charges Data'!AI565)&gt;0,(SUM('Charges Data'!AI557,'Charges Data'!AI565)/COUNT('Charges Data'!AI557,'Charges Data'!AI565)),"")</f>
        <v/>
      </c>
      <c r="AJ19" s="177" t="str">
        <f>IF(COUNT('Charges Data'!AJ557,'Charges Data'!AJ565)&gt;0,(SUM('Charges Data'!AJ557,'Charges Data'!AJ565)/COUNT('Charges Data'!AJ557,'Charges Data'!AJ565)),"")</f>
        <v/>
      </c>
      <c r="AK19" s="177" t="str">
        <f>IF(COUNT('Charges Data'!AK557,'Charges Data'!AK565)&gt;0,(SUM('Charges Data'!AK557,'Charges Data'!AK565)/COUNT('Charges Data'!AK557,'Charges Data'!AK565)),"")</f>
        <v/>
      </c>
      <c r="AL19" s="177">
        <f>IF(COUNT('Charges Data'!AL557,'Charges Data'!AL565)&gt;0,(SUM('Charges Data'!AL557,'Charges Data'!AL565)/COUNT('Charges Data'!AL557,'Charges Data'!AL565)),"")</f>
        <v>28.5</v>
      </c>
      <c r="AM19" s="177" t="str">
        <f>IF(COUNT('Charges Data'!AM557,'Charges Data'!AM565)&gt;0,(SUM('Charges Data'!AM557,'Charges Data'!AM565)/COUNT('Charges Data'!AM557,'Charges Data'!AM565)),"")</f>
        <v/>
      </c>
      <c r="AN19" s="177" t="str">
        <f>IF(COUNT('Charges Data'!AN557,'Charges Data'!AN565)&gt;0,(SUM('Charges Data'!AN557,'Charges Data'!AN565)/COUNT('Charges Data'!AN557,'Charges Data'!AN565)),"")</f>
        <v/>
      </c>
      <c r="AO19" s="177" t="str">
        <f>IF(COUNT('Charges Data'!AO557,'Charges Data'!AO565)&gt;0,(SUM('Charges Data'!AO557,'Charges Data'!AO565)/COUNT('Charges Data'!AO557,'Charges Data'!AO565)),"")</f>
        <v/>
      </c>
    </row>
    <row r="20" spans="2:42" ht="20.25" customHeight="1" x14ac:dyDescent="0.2">
      <c r="B20" s="172" t="s">
        <v>353</v>
      </c>
      <c r="C20" s="113" t="s">
        <v>100</v>
      </c>
      <c r="D20" s="113" t="s">
        <v>351</v>
      </c>
      <c r="E20" s="149" t="s">
        <v>83</v>
      </c>
      <c r="F20" s="113">
        <f t="shared" si="0"/>
        <v>5</v>
      </c>
      <c r="G20" s="76">
        <f t="shared" si="1"/>
        <v>16.875</v>
      </c>
      <c r="H20" s="175">
        <f t="shared" si="2"/>
        <v>20.785</v>
      </c>
      <c r="I20" s="76">
        <f t="shared" si="3"/>
        <v>27.5</v>
      </c>
      <c r="J20" s="177">
        <f>IF(COUNT('Charges Data'!J558,'Charges Data'!J566)&gt;0,(SUM('Charges Data'!J558,'Charges Data'!J566)/COUNT('Charges Data'!J558,'Charges Data'!J566)),"")</f>
        <v>16.875</v>
      </c>
      <c r="K20" s="177" t="str">
        <f>IF(COUNT('Charges Data'!K558,'Charges Data'!K566)&gt;0,(SUM('Charges Data'!K558,'Charges Data'!K566)/COUNT('Charges Data'!K558,'Charges Data'!K566)),"")</f>
        <v/>
      </c>
      <c r="L20" s="177" t="str">
        <f>IF(COUNT('Charges Data'!L558,'Charges Data'!L566)&gt;0,(SUM('Charges Data'!L558,'Charges Data'!L566)/COUNT('Charges Data'!L558,'Charges Data'!L566)),"")</f>
        <v/>
      </c>
      <c r="M20" s="177" t="str">
        <f>IF(COUNT('Charges Data'!M558,'Charges Data'!M566)&gt;0,(SUM('Charges Data'!M558,'Charges Data'!M566)/COUNT('Charges Data'!M558,'Charges Data'!M566)),"")</f>
        <v/>
      </c>
      <c r="N20" s="177" t="str">
        <f>IF(COUNT('Charges Data'!N558,'Charges Data'!N566)&gt;0,(SUM('Charges Data'!N558,'Charges Data'!N566)/COUNT('Charges Data'!N558,'Charges Data'!N566)),"")</f>
        <v/>
      </c>
      <c r="O20" s="177" t="str">
        <f>IF(COUNT('Charges Data'!O558,'Charges Data'!O566)&gt;0,(SUM('Charges Data'!O558,'Charges Data'!O566)/COUNT('Charges Data'!O558,'Charges Data'!O566)),"")</f>
        <v/>
      </c>
      <c r="P20" s="177" t="str">
        <f>IF(COUNT('Charges Data'!P558,'Charges Data'!P566)&gt;0,(SUM('Charges Data'!P558,'Charges Data'!P566)/COUNT('Charges Data'!P558,'Charges Data'!P566)),"")</f>
        <v/>
      </c>
      <c r="Q20" s="177">
        <f>IF(COUNT('Charges Data'!Q558,'Charges Data'!Q566)&gt;0,(SUM('Charges Data'!Q558,'Charges Data'!Q566)/COUNT('Charges Data'!Q558,'Charges Data'!Q566)),"")</f>
        <v>27.5</v>
      </c>
      <c r="R20" s="177" t="str">
        <f>IF(COUNT('Charges Data'!R558,'Charges Data'!R566)&gt;0,(SUM('Charges Data'!R558,'Charges Data'!R566)/COUNT('Charges Data'!R558,'Charges Data'!R566)),"")</f>
        <v/>
      </c>
      <c r="S20" s="177" t="str">
        <f>IF(COUNT('Charges Data'!S558,'Charges Data'!S566)&gt;0,(SUM('Charges Data'!S558,'Charges Data'!S566)/COUNT('Charges Data'!S558,'Charges Data'!S566)),"")</f>
        <v/>
      </c>
      <c r="T20" s="177" t="str">
        <f>IF(COUNT('Charges Data'!T558,'Charges Data'!T566)&gt;0,(SUM('Charges Data'!T558,'Charges Data'!T566)/COUNT('Charges Data'!T558,'Charges Data'!T566)),"")</f>
        <v/>
      </c>
      <c r="U20" s="177" t="str">
        <f>IF(COUNT('Charges Data'!U558,'Charges Data'!U566)&gt;0,(SUM('Charges Data'!U558,'Charges Data'!U566)/COUNT('Charges Data'!U558,'Charges Data'!U566)),"")</f>
        <v/>
      </c>
      <c r="V20" s="177" t="str">
        <f>IF(COUNT('Charges Data'!V558,'Charges Data'!V566)&gt;0,(SUM('Charges Data'!V558,'Charges Data'!V566)/COUNT('Charges Data'!V558,'Charges Data'!V566)),"")</f>
        <v/>
      </c>
      <c r="W20" s="177" t="str">
        <f>IF(COUNT('Charges Data'!W558,'Charges Data'!W566)&gt;0,(SUM('Charges Data'!W558,'Charges Data'!W566)/COUNT('Charges Data'!W558,'Charges Data'!W566)),"")</f>
        <v/>
      </c>
      <c r="X20" s="177" t="str">
        <f>IF(COUNT('Charges Data'!X558,'Charges Data'!X566)&gt;0,(SUM('Charges Data'!X558,'Charges Data'!X566)/COUNT('Charges Data'!X558,'Charges Data'!X566)),"")</f>
        <v/>
      </c>
      <c r="Y20" s="177" t="str">
        <f>IF(COUNT('Charges Data'!Y558,'Charges Data'!Y566)&gt;0,(SUM('Charges Data'!Y558,'Charges Data'!Y566)/COUNT('Charges Data'!Y558,'Charges Data'!Y566)),"")</f>
        <v/>
      </c>
      <c r="Z20" s="177">
        <f>IF(COUNT('Charges Data'!Z558,'Charges Data'!Z566)&gt;0,(SUM('Charges Data'!Z558,'Charges Data'!Z566)/COUNT('Charges Data'!Z558,'Charges Data'!Z566)),"")</f>
        <v>17.55</v>
      </c>
      <c r="AA20" s="177" t="str">
        <f>IF(COUNT('Charges Data'!AA558,'Charges Data'!AA566)&gt;0,(SUM('Charges Data'!AA558,'Charges Data'!AA566)/COUNT('Charges Data'!AA558,'Charges Data'!AA566)),"")</f>
        <v/>
      </c>
      <c r="AB20" s="177">
        <f>IF(COUNT('Charges Data'!AB558,'Charges Data'!AB566)&gt;0,(SUM('Charges Data'!AB558,'Charges Data'!AB566)/COUNT('Charges Data'!AB558,'Charges Data'!AB566)),"")</f>
        <v>22</v>
      </c>
      <c r="AC20" s="177">
        <f>IF(COUNT('Charges Data'!AC558,'Charges Data'!AC566)&gt;0,(SUM('Charges Data'!AC558,'Charges Data'!AC566)/COUNT('Charges Data'!AC558,'Charges Data'!AC566)),"")</f>
        <v>20</v>
      </c>
      <c r="AD20" s="177" t="str">
        <f>IF(COUNT('Charges Data'!AD558,'Charges Data'!AD566)&gt;0,(SUM('Charges Data'!AD558,'Charges Data'!AD566)/COUNT('Charges Data'!AD558,'Charges Data'!AD566)),"")</f>
        <v/>
      </c>
      <c r="AE20" s="177" t="str">
        <f>IF(COUNT('Charges Data'!AE558,'Charges Data'!AE566)&gt;0,(SUM('Charges Data'!AE558,'Charges Data'!AE566)/COUNT('Charges Data'!AE558,'Charges Data'!AE566)),"")</f>
        <v/>
      </c>
      <c r="AF20" s="177" t="str">
        <f>IF(COUNT('Charges Data'!AF558,'Charges Data'!AF566)&gt;0,(SUM('Charges Data'!AF558,'Charges Data'!AF566)/COUNT('Charges Data'!AF558,'Charges Data'!AF566)),"")</f>
        <v/>
      </c>
      <c r="AG20" s="177" t="str">
        <f>IF(COUNT('Charges Data'!AG558,'Charges Data'!AG566)&gt;0,(SUM('Charges Data'!AG558,'Charges Data'!AG566)/COUNT('Charges Data'!AG558,'Charges Data'!AG566)),"")</f>
        <v/>
      </c>
      <c r="AH20" s="177" t="str">
        <f>IF(COUNT('Charges Data'!AH558,'Charges Data'!AH566)&gt;0,(SUM('Charges Data'!AH558,'Charges Data'!AH566)/COUNT('Charges Data'!AH558,'Charges Data'!AH566)),"")</f>
        <v/>
      </c>
      <c r="AI20" s="177" t="str">
        <f>IF(COUNT('Charges Data'!AI558,'Charges Data'!AI566)&gt;0,(SUM('Charges Data'!AI558,'Charges Data'!AI566)/COUNT('Charges Data'!AI558,'Charges Data'!AI566)),"")</f>
        <v/>
      </c>
      <c r="AJ20" s="177" t="str">
        <f>IF(COUNT('Charges Data'!AJ558,'Charges Data'!AJ566)&gt;0,(SUM('Charges Data'!AJ558,'Charges Data'!AJ566)/COUNT('Charges Data'!AJ558,'Charges Data'!AJ566)),"")</f>
        <v/>
      </c>
      <c r="AK20" s="177" t="str">
        <f>IF(COUNT('Charges Data'!AK558,'Charges Data'!AK566)&gt;0,(SUM('Charges Data'!AK558,'Charges Data'!AK566)/COUNT('Charges Data'!AK558,'Charges Data'!AK566)),"")</f>
        <v/>
      </c>
      <c r="AL20" s="177" t="str">
        <f>IF(COUNT('Charges Data'!AL558,'Charges Data'!AL566)&gt;0,(SUM('Charges Data'!AL558,'Charges Data'!AL566)/COUNT('Charges Data'!AL558,'Charges Data'!AL566)),"")</f>
        <v/>
      </c>
      <c r="AM20" s="177" t="str">
        <f>IF(COUNT('Charges Data'!AM558,'Charges Data'!AM566)&gt;0,(SUM('Charges Data'!AM558,'Charges Data'!AM566)/COUNT('Charges Data'!AM558,'Charges Data'!AM566)),"")</f>
        <v/>
      </c>
      <c r="AN20" s="177" t="str">
        <f>IF(COUNT('Charges Data'!AN558,'Charges Data'!AN566)&gt;0,(SUM('Charges Data'!AN558,'Charges Data'!AN566)/COUNT('Charges Data'!AN558,'Charges Data'!AN566)),"")</f>
        <v/>
      </c>
      <c r="AO20" s="177" t="str">
        <f>IF(COUNT('Charges Data'!AO558,'Charges Data'!AO566)&gt;0,(SUM('Charges Data'!AO558,'Charges Data'!AO566)/COUNT('Charges Data'!AO558,'Charges Data'!AO566)),"")</f>
        <v/>
      </c>
    </row>
    <row r="21" spans="2:42" ht="20.25" customHeight="1" x14ac:dyDescent="0.2">
      <c r="B21" s="172" t="s">
        <v>353</v>
      </c>
      <c r="C21" s="113" t="s">
        <v>100</v>
      </c>
      <c r="D21" s="113" t="s">
        <v>351</v>
      </c>
      <c r="E21" s="149" t="s">
        <v>43</v>
      </c>
      <c r="F21" s="113">
        <f t="shared" si="0"/>
        <v>4</v>
      </c>
      <c r="G21" s="76">
        <f t="shared" si="1"/>
        <v>10.375</v>
      </c>
      <c r="H21" s="175">
        <f t="shared" si="2"/>
        <v>22.368749999999999</v>
      </c>
      <c r="I21" s="76">
        <f t="shared" si="3"/>
        <v>35.1</v>
      </c>
      <c r="J21" s="177">
        <f>IF(COUNT('Charges Data'!J559,'Charges Data'!J567)&gt;0,(SUM('Charges Data'!J559,'Charges Data'!J567)/COUNT('Charges Data'!J559,'Charges Data'!J567)),"")</f>
        <v>10.375</v>
      </c>
      <c r="K21" s="177" t="str">
        <f>IF(COUNT('Charges Data'!K559,'Charges Data'!K567)&gt;0,(SUM('Charges Data'!K559,'Charges Data'!K567)/COUNT('Charges Data'!K559,'Charges Data'!K567)),"")</f>
        <v/>
      </c>
      <c r="L21" s="177" t="str">
        <f>IF(COUNT('Charges Data'!L559,'Charges Data'!L567)&gt;0,(SUM('Charges Data'!L559,'Charges Data'!L567)/COUNT('Charges Data'!L559,'Charges Data'!L567)),"")</f>
        <v/>
      </c>
      <c r="M21" s="177" t="str">
        <f>IF(COUNT('Charges Data'!M559,'Charges Data'!M567)&gt;0,(SUM('Charges Data'!M559,'Charges Data'!M567)/COUNT('Charges Data'!M559,'Charges Data'!M567)),"")</f>
        <v/>
      </c>
      <c r="N21" s="177" t="str">
        <f>IF(COUNT('Charges Data'!N559,'Charges Data'!N567)&gt;0,(SUM('Charges Data'!N559,'Charges Data'!N567)/COUNT('Charges Data'!N559,'Charges Data'!N567)),"")</f>
        <v/>
      </c>
      <c r="O21" s="177" t="str">
        <f>IF(COUNT('Charges Data'!O559,'Charges Data'!O567)&gt;0,(SUM('Charges Data'!O559,'Charges Data'!O567)/COUNT('Charges Data'!O559,'Charges Data'!O567)),"")</f>
        <v/>
      </c>
      <c r="P21" s="177" t="str">
        <f>IF(COUNT('Charges Data'!P559,'Charges Data'!P567)&gt;0,(SUM('Charges Data'!P559,'Charges Data'!P567)/COUNT('Charges Data'!P559,'Charges Data'!P567)),"")</f>
        <v/>
      </c>
      <c r="Q21" s="177">
        <f>IF(COUNT('Charges Data'!Q559,'Charges Data'!Q567)&gt;0,(SUM('Charges Data'!Q559,'Charges Data'!Q567)/COUNT('Charges Data'!Q559,'Charges Data'!Q567)),"")</f>
        <v>22</v>
      </c>
      <c r="R21" s="177" t="str">
        <f>IF(COUNT('Charges Data'!R559,'Charges Data'!R567)&gt;0,(SUM('Charges Data'!R559,'Charges Data'!R567)/COUNT('Charges Data'!R559,'Charges Data'!R567)),"")</f>
        <v/>
      </c>
      <c r="S21" s="177" t="str">
        <f>IF(COUNT('Charges Data'!S559,'Charges Data'!S567)&gt;0,(SUM('Charges Data'!S559,'Charges Data'!S567)/COUNT('Charges Data'!S559,'Charges Data'!S567)),"")</f>
        <v/>
      </c>
      <c r="T21" s="177" t="str">
        <f>IF(COUNT('Charges Data'!T559,'Charges Data'!T567)&gt;0,(SUM('Charges Data'!T559,'Charges Data'!T567)/COUNT('Charges Data'!T559,'Charges Data'!T567)),"")</f>
        <v/>
      </c>
      <c r="U21" s="177" t="str">
        <f>IF(COUNT('Charges Data'!U559,'Charges Data'!U567)&gt;0,(SUM('Charges Data'!U559,'Charges Data'!U567)/COUNT('Charges Data'!U559,'Charges Data'!U567)),"")</f>
        <v/>
      </c>
      <c r="V21" s="177" t="str">
        <f>IF(COUNT('Charges Data'!V559,'Charges Data'!V567)&gt;0,(SUM('Charges Data'!V559,'Charges Data'!V567)/COUNT('Charges Data'!V559,'Charges Data'!V567)),"")</f>
        <v/>
      </c>
      <c r="W21" s="177" t="str">
        <f>IF(COUNT('Charges Data'!W559,'Charges Data'!W567)&gt;0,(SUM('Charges Data'!W559,'Charges Data'!W567)/COUNT('Charges Data'!W559,'Charges Data'!W567)),"")</f>
        <v/>
      </c>
      <c r="X21" s="177" t="str">
        <f>IF(COUNT('Charges Data'!X559,'Charges Data'!X567)&gt;0,(SUM('Charges Data'!X559,'Charges Data'!X567)/COUNT('Charges Data'!X559,'Charges Data'!X567)),"")</f>
        <v/>
      </c>
      <c r="Y21" s="177" t="str">
        <f>IF(COUNT('Charges Data'!Y559,'Charges Data'!Y567)&gt;0,(SUM('Charges Data'!Y559,'Charges Data'!Y567)/COUNT('Charges Data'!Y559,'Charges Data'!Y567)),"")</f>
        <v/>
      </c>
      <c r="Z21" s="177">
        <f>IF(COUNT('Charges Data'!Z559,'Charges Data'!Z567)&gt;0,(SUM('Charges Data'!Z559,'Charges Data'!Z567)/COUNT('Charges Data'!Z559,'Charges Data'!Z567)),"")</f>
        <v>35.1</v>
      </c>
      <c r="AA21" s="177" t="str">
        <f>IF(COUNT('Charges Data'!AA559,'Charges Data'!AA567)&gt;0,(SUM('Charges Data'!AA559,'Charges Data'!AA567)/COUNT('Charges Data'!AA559,'Charges Data'!AA567)),"")</f>
        <v/>
      </c>
      <c r="AB21" s="177">
        <f>IF(COUNT('Charges Data'!AB559,'Charges Data'!AB567)&gt;0,(SUM('Charges Data'!AB559,'Charges Data'!AB567)/COUNT('Charges Data'!AB559,'Charges Data'!AB567)),"")</f>
        <v>22</v>
      </c>
      <c r="AC21" s="177" t="str">
        <f>IF(COUNT('Charges Data'!AC559,'Charges Data'!AC567)&gt;0,(SUM('Charges Data'!AC559,'Charges Data'!AC567)/COUNT('Charges Data'!AC559,'Charges Data'!AC567)),"")</f>
        <v/>
      </c>
      <c r="AD21" s="177" t="str">
        <f>IF(COUNT('Charges Data'!AD559,'Charges Data'!AD567)&gt;0,(SUM('Charges Data'!AD559,'Charges Data'!AD567)/COUNT('Charges Data'!AD559,'Charges Data'!AD567)),"")</f>
        <v/>
      </c>
      <c r="AE21" s="177" t="str">
        <f>IF(COUNT('Charges Data'!AE559,'Charges Data'!AE567)&gt;0,(SUM('Charges Data'!AE559,'Charges Data'!AE567)/COUNT('Charges Data'!AE559,'Charges Data'!AE567)),"")</f>
        <v/>
      </c>
      <c r="AF21" s="177" t="str">
        <f>IF(COUNT('Charges Data'!AF559,'Charges Data'!AF567)&gt;0,(SUM('Charges Data'!AF559,'Charges Data'!AF567)/COUNT('Charges Data'!AF559,'Charges Data'!AF567)),"")</f>
        <v/>
      </c>
      <c r="AG21" s="177" t="str">
        <f>IF(COUNT('Charges Data'!AG559,'Charges Data'!AG567)&gt;0,(SUM('Charges Data'!AG559,'Charges Data'!AG567)/COUNT('Charges Data'!AG559,'Charges Data'!AG567)),"")</f>
        <v/>
      </c>
      <c r="AH21" s="177" t="str">
        <f>IF(COUNT('Charges Data'!AH559,'Charges Data'!AH567)&gt;0,(SUM('Charges Data'!AH559,'Charges Data'!AH567)/COUNT('Charges Data'!AH559,'Charges Data'!AH567)),"")</f>
        <v/>
      </c>
      <c r="AI21" s="177" t="str">
        <f>IF(COUNT('Charges Data'!AI559,'Charges Data'!AI567)&gt;0,(SUM('Charges Data'!AI559,'Charges Data'!AI567)/COUNT('Charges Data'!AI559,'Charges Data'!AI567)),"")</f>
        <v/>
      </c>
      <c r="AJ21" s="177" t="str">
        <f>IF(COUNT('Charges Data'!AJ559,'Charges Data'!AJ567)&gt;0,(SUM('Charges Data'!AJ559,'Charges Data'!AJ567)/COUNT('Charges Data'!AJ559,'Charges Data'!AJ567)),"")</f>
        <v/>
      </c>
      <c r="AK21" s="177" t="str">
        <f>IF(COUNT('Charges Data'!AK559,'Charges Data'!AK567)&gt;0,(SUM('Charges Data'!AK559,'Charges Data'!AK567)/COUNT('Charges Data'!AK559,'Charges Data'!AK567)),"")</f>
        <v/>
      </c>
      <c r="AL21" s="177" t="str">
        <f>IF(COUNT('Charges Data'!AL559,'Charges Data'!AL567)&gt;0,(SUM('Charges Data'!AL559,'Charges Data'!AL567)/COUNT('Charges Data'!AL559,'Charges Data'!AL567)),"")</f>
        <v/>
      </c>
      <c r="AM21" s="177" t="str">
        <f>IF(COUNT('Charges Data'!AM559,'Charges Data'!AM567)&gt;0,(SUM('Charges Data'!AM559,'Charges Data'!AM567)/COUNT('Charges Data'!AM559,'Charges Data'!AM567)),"")</f>
        <v/>
      </c>
      <c r="AN21" s="177" t="str">
        <f>IF(COUNT('Charges Data'!AN559,'Charges Data'!AN567)&gt;0,(SUM('Charges Data'!AN559,'Charges Data'!AN567)/COUNT('Charges Data'!AN559,'Charges Data'!AN567)),"")</f>
        <v/>
      </c>
      <c r="AO21" s="177" t="str">
        <f>IF(COUNT('Charges Data'!AO559,'Charges Data'!AO567)&gt;0,(SUM('Charges Data'!AO559,'Charges Data'!AO567)/COUNT('Charges Data'!AO559,'Charges Data'!AO567)),"")</f>
        <v/>
      </c>
    </row>
    <row r="22" spans="2:42" ht="20.25" customHeight="1" x14ac:dyDescent="0.25">
      <c r="B22" s="172" t="s">
        <v>354</v>
      </c>
      <c r="C22" s="113" t="s">
        <v>100</v>
      </c>
      <c r="D22" s="113" t="s">
        <v>237</v>
      </c>
      <c r="E22" s="149" t="s">
        <v>82</v>
      </c>
      <c r="F22" s="113">
        <f t="shared" si="0"/>
        <v>17</v>
      </c>
      <c r="G22" s="76">
        <f t="shared" si="1"/>
        <v>45</v>
      </c>
      <c r="H22" s="175">
        <f t="shared" si="2"/>
        <v>83.882941176470595</v>
      </c>
      <c r="I22" s="76">
        <f t="shared" si="3"/>
        <v>144.30000000000001</v>
      </c>
      <c r="J22" s="177" t="str">
        <f>IF(COUNT('Charges Data'!J584,'Charges Data'!J592,'Charges Data'!J600,'Charges Data'!J608,'Charges Data'!J616)&gt;0,(SUM('Charges Data'!J584,'Charges Data'!J592,'Charges Data'!J600,'Charges Data'!J608,'Charges Data'!J616)/COUNT('Charges Data'!J584,'Charges Data'!J592,'Charges Data'!J600,'Charges Data'!J608,'Charges Data'!J616)),"")</f>
        <v/>
      </c>
      <c r="K22" s="177">
        <f>IF(COUNT('Charges Data'!K584,'Charges Data'!K592,'Charges Data'!K600,'Charges Data'!K608,'Charges Data'!K616)&gt;0,(SUM('Charges Data'!K584,'Charges Data'!K592,'Charges Data'!K600,'Charges Data'!K608,'Charges Data'!K616)/COUNT('Charges Data'!K584,'Charges Data'!K592,'Charges Data'!K600,'Charges Data'!K608,'Charges Data'!K616)),"")</f>
        <v>48</v>
      </c>
      <c r="L22" s="177" t="str">
        <f>IF(COUNT('Charges Data'!L584,'Charges Data'!L592,'Charges Data'!L600,'Charges Data'!L608,'Charges Data'!L616)&gt;0,(SUM('Charges Data'!L584,'Charges Data'!L592,'Charges Data'!L600,'Charges Data'!L608,'Charges Data'!L616)/COUNT('Charges Data'!L584,'Charges Data'!L592,'Charges Data'!L600,'Charges Data'!L608,'Charges Data'!L616)),"")</f>
        <v/>
      </c>
      <c r="M22" s="177" t="str">
        <f>IF(COUNT('Charges Data'!M584,'Charges Data'!M592,'Charges Data'!M600,'Charges Data'!M608,'Charges Data'!M616)&gt;0,(SUM('Charges Data'!M584,'Charges Data'!M592,'Charges Data'!M600,'Charges Data'!M608,'Charges Data'!M616)/COUNT('Charges Data'!M584,'Charges Data'!M592,'Charges Data'!M600,'Charges Data'!M608,'Charges Data'!M616)),"")</f>
        <v/>
      </c>
      <c r="N22" s="177" t="str">
        <f>IF(COUNT('Charges Data'!N584,'Charges Data'!N592,'Charges Data'!N600,'Charges Data'!N608,'Charges Data'!N616)&gt;0,(SUM('Charges Data'!N584,'Charges Data'!N592,'Charges Data'!N600,'Charges Data'!N608,'Charges Data'!N616)/COUNT('Charges Data'!N584,'Charges Data'!N592,'Charges Data'!N600,'Charges Data'!N608,'Charges Data'!N616)),"")</f>
        <v/>
      </c>
      <c r="O22" s="177" t="str">
        <f>IF(COUNT('Charges Data'!O584,'Charges Data'!O592,'Charges Data'!O600,'Charges Data'!O608,'Charges Data'!O616)&gt;0,(SUM('Charges Data'!O584,'Charges Data'!O592,'Charges Data'!O600,'Charges Data'!O608,'Charges Data'!O616)/COUNT('Charges Data'!O584,'Charges Data'!O592,'Charges Data'!O600,'Charges Data'!O608,'Charges Data'!O616)),"")</f>
        <v/>
      </c>
      <c r="P22" s="177">
        <f>IF(COUNT('Charges Data'!P584,'Charges Data'!P592,'Charges Data'!P600,'Charges Data'!P608,'Charges Data'!P616)&gt;0,(SUM('Charges Data'!P584,'Charges Data'!P592,'Charges Data'!P600,'Charges Data'!P608,'Charges Data'!P616)/COUNT('Charges Data'!P584,'Charges Data'!P592,'Charges Data'!P600,'Charges Data'!P608,'Charges Data'!P616)),"")</f>
        <v>94.06</v>
      </c>
      <c r="Q22" s="177" t="str">
        <f>IF(COUNT('Charges Data'!Q584,'Charges Data'!Q592,'Charges Data'!Q600,'Charges Data'!Q608,'Charges Data'!Q616)&gt;0,(SUM('Charges Data'!Q584,'Charges Data'!Q592,'Charges Data'!Q600,'Charges Data'!Q608,'Charges Data'!Q616)/COUNT('Charges Data'!Q584,'Charges Data'!Q592,'Charges Data'!Q600,'Charges Data'!Q608,'Charges Data'!Q616)),"")</f>
        <v/>
      </c>
      <c r="R22" s="177" t="str">
        <f>IF(COUNT('Charges Data'!R584,'Charges Data'!R592,'Charges Data'!R600,'Charges Data'!R608,'Charges Data'!R616)&gt;0,(SUM('Charges Data'!R584,'Charges Data'!R592,'Charges Data'!R600,'Charges Data'!R608,'Charges Data'!R616)/COUNT('Charges Data'!R584,'Charges Data'!R592,'Charges Data'!R600,'Charges Data'!R608,'Charges Data'!R616)),"")</f>
        <v/>
      </c>
      <c r="S22" s="177">
        <f>IF(COUNT('Charges Data'!S584,'Charges Data'!S592,'Charges Data'!S600,'Charges Data'!S608,'Charges Data'!S616)&gt;0,(SUM('Charges Data'!S584,'Charges Data'!S592,'Charges Data'!S600,'Charges Data'!S608,'Charges Data'!S616)/COUNT('Charges Data'!S584,'Charges Data'!S592,'Charges Data'!S600,'Charges Data'!S608,'Charges Data'!S616)),"")</f>
        <v>66</v>
      </c>
      <c r="T22" s="177">
        <f>IF(COUNT('Charges Data'!T584,'Charges Data'!T592,'Charges Data'!T600,'Charges Data'!T608,'Charges Data'!T616)&gt;0,(SUM('Charges Data'!T584,'Charges Data'!T592,'Charges Data'!T600,'Charges Data'!T608,'Charges Data'!T616)/COUNT('Charges Data'!T584,'Charges Data'!T592,'Charges Data'!T600,'Charges Data'!T608,'Charges Data'!T616)),"")</f>
        <v>84.8</v>
      </c>
      <c r="U22" s="177">
        <f>IF(COUNT('Charges Data'!U584,'Charges Data'!U592,'Charges Data'!U600,'Charges Data'!U608,'Charges Data'!U616)&gt;0,(SUM('Charges Data'!U584,'Charges Data'!U592,'Charges Data'!U600,'Charges Data'!U608,'Charges Data'!U616)/COUNT('Charges Data'!U584,'Charges Data'!U592,'Charges Data'!U600,'Charges Data'!U608,'Charges Data'!U616)),"")</f>
        <v>144.30000000000001</v>
      </c>
      <c r="V22" s="177">
        <f>IF(COUNT('Charges Data'!V584,'Charges Data'!V592,'Charges Data'!V600,'Charges Data'!V608,'Charges Data'!V616)&gt;0,(SUM('Charges Data'!V584,'Charges Data'!V592,'Charges Data'!V600,'Charges Data'!V608,'Charges Data'!V616)/COUNT('Charges Data'!V584,'Charges Data'!V592,'Charges Data'!V600,'Charges Data'!V608,'Charges Data'!V616)),"")</f>
        <v>91.8</v>
      </c>
      <c r="W22" s="177" t="str">
        <f>IF(COUNT('Charges Data'!W584,'Charges Data'!W592,'Charges Data'!W600,'Charges Data'!W608,'Charges Data'!W616)&gt;0,(SUM('Charges Data'!W584,'Charges Data'!W592,'Charges Data'!W600,'Charges Data'!W608,'Charges Data'!W616)/COUNT('Charges Data'!W584,'Charges Data'!W592,'Charges Data'!W600,'Charges Data'!W608,'Charges Data'!W616)),"")</f>
        <v/>
      </c>
      <c r="X22" s="177" t="str">
        <f>IF(COUNT('Charges Data'!X584,'Charges Data'!X592,'Charges Data'!X600,'Charges Data'!X608,'Charges Data'!X616)&gt;0,(SUM('Charges Data'!X584,'Charges Data'!X592,'Charges Data'!X600,'Charges Data'!X608,'Charges Data'!X616)/COUNT('Charges Data'!X584,'Charges Data'!X592,'Charges Data'!X600,'Charges Data'!X608,'Charges Data'!X616)),"")</f>
        <v/>
      </c>
      <c r="Y22" s="177">
        <f>IF(COUNT('Charges Data'!Y584,'Charges Data'!Y592,'Charges Data'!Y600,'Charges Data'!Y608,'Charges Data'!Y616)&gt;0,(SUM('Charges Data'!Y584,'Charges Data'!Y592,'Charges Data'!Y600,'Charges Data'!Y608,'Charges Data'!Y616)/COUNT('Charges Data'!Y584,'Charges Data'!Y592,'Charges Data'!Y600,'Charges Data'!Y608,'Charges Data'!Y616)),"")</f>
        <v>109.2</v>
      </c>
      <c r="Z22" s="177">
        <f>IF(COUNT('Charges Data'!Z584,'Charges Data'!Z592,'Charges Data'!Z600,'Charges Data'!Z608,'Charges Data'!Z616)&gt;0,(SUM('Charges Data'!Z584,'Charges Data'!Z592,'Charges Data'!Z600,'Charges Data'!Z608,'Charges Data'!Z616)/COUNT('Charges Data'!Z584,'Charges Data'!Z592,'Charges Data'!Z600,'Charges Data'!Z608,'Charges Data'!Z616)),"")</f>
        <v>96</v>
      </c>
      <c r="AA22" s="177" t="str">
        <f>IF(COUNT('Charges Data'!AA584,'Charges Data'!AA592,'Charges Data'!AA600,'Charges Data'!AA608,'Charges Data'!AA616)&gt;0,(SUM('Charges Data'!AA584,'Charges Data'!AA592,'Charges Data'!AA600,'Charges Data'!AA608,'Charges Data'!AA616)/COUNT('Charges Data'!AA584,'Charges Data'!AA592,'Charges Data'!AA600,'Charges Data'!AA608,'Charges Data'!AA616)),"")</f>
        <v/>
      </c>
      <c r="AB22" s="177">
        <f>IF(COUNT('Charges Data'!AB584,'Charges Data'!AB592,'Charges Data'!AB600,'Charges Data'!AB608,'Charges Data'!AB616)&gt;0,(SUM('Charges Data'!AB584,'Charges Data'!AB592,'Charges Data'!AB600,'Charges Data'!AB608,'Charges Data'!AB616)/COUNT('Charges Data'!AB584,'Charges Data'!AB592,'Charges Data'!AB600,'Charges Data'!AB608,'Charges Data'!AB616)),"")</f>
        <v>87</v>
      </c>
      <c r="AC22" s="177" t="str">
        <f>IF(COUNT('Charges Data'!AC584,'Charges Data'!AC592,'Charges Data'!AC600,'Charges Data'!AC608,'Charges Data'!AC616)&gt;0,(SUM('Charges Data'!AC584,'Charges Data'!AC592,'Charges Data'!AC600,'Charges Data'!AC608,'Charges Data'!AC616)/COUNT('Charges Data'!AC584,'Charges Data'!AC592,'Charges Data'!AC600,'Charges Data'!AC608,'Charges Data'!AC616)),"")</f>
        <v/>
      </c>
      <c r="AD22" s="177">
        <f>IF(COUNT('Charges Data'!AD584,'Charges Data'!AD592,'Charges Data'!AD600,'Charges Data'!AD608,'Charges Data'!AD616)&gt;0,(SUM('Charges Data'!AD584,'Charges Data'!AD592,'Charges Data'!AD600,'Charges Data'!AD608,'Charges Data'!AD616)/COUNT('Charges Data'!AD584,'Charges Data'!AD592,'Charges Data'!AD600,'Charges Data'!AD608,'Charges Data'!AD616)),"")</f>
        <v>45</v>
      </c>
      <c r="AE22" s="177">
        <f>IF(COUNT('Charges Data'!AE584,'Charges Data'!AE592,'Charges Data'!AE600,'Charges Data'!AE608,'Charges Data'!AE616)&gt;0,(SUM('Charges Data'!AE584,'Charges Data'!AE592,'Charges Data'!AE600,'Charges Data'!AE608,'Charges Data'!AE616)/COUNT('Charges Data'!AE584,'Charges Data'!AE592,'Charges Data'!AE600,'Charges Data'!AE608,'Charges Data'!AE616)),"")</f>
        <v>90</v>
      </c>
      <c r="AF22" s="177" t="str">
        <f>IF(COUNT('Charges Data'!AF584,'Charges Data'!AF592,'Charges Data'!AF600,'Charges Data'!AF608,'Charges Data'!AF616)&gt;0,(SUM('Charges Data'!AF584,'Charges Data'!AF592,'Charges Data'!AF600,'Charges Data'!AF608,'Charges Data'!AF616)/COUNT('Charges Data'!AF584,'Charges Data'!AF592,'Charges Data'!AF600,'Charges Data'!AF608,'Charges Data'!AF616)),"")</f>
        <v/>
      </c>
      <c r="AG22" s="177">
        <f>IF(COUNT('Charges Data'!AG584,'Charges Data'!AG592,'Charges Data'!AG600,'Charges Data'!AG608,'Charges Data'!AG616)&gt;0,(SUM('Charges Data'!AG584,'Charges Data'!AG592,'Charges Data'!AG600,'Charges Data'!AG608,'Charges Data'!AG616)/COUNT('Charges Data'!AG584,'Charges Data'!AG592,'Charges Data'!AG600,'Charges Data'!AG608,'Charges Data'!AG616)),"")</f>
        <v>60.55</v>
      </c>
      <c r="AH22" s="177" t="str">
        <f>IF(COUNT('Charges Data'!AH584,'Charges Data'!AH592,'Charges Data'!AH600,'Charges Data'!AH608,'Charges Data'!AH616)&gt;0,(SUM('Charges Data'!AH584,'Charges Data'!AH592,'Charges Data'!AH600,'Charges Data'!AH608,'Charges Data'!AH616)/COUNT('Charges Data'!AH584,'Charges Data'!AH592,'Charges Data'!AH600,'Charges Data'!AH608,'Charges Data'!AH616)),"")</f>
        <v/>
      </c>
      <c r="AI22" s="177">
        <f>IF(COUNT('Charges Data'!AI584,'Charges Data'!AI592,'Charges Data'!AI600,'Charges Data'!AI608,'Charges Data'!AI616)&gt;0,(SUM('Charges Data'!AI584,'Charges Data'!AI592,'Charges Data'!AI600,'Charges Data'!AI608,'Charges Data'!AI616)/COUNT('Charges Data'!AI584,'Charges Data'!AI592,'Charges Data'!AI600,'Charges Data'!AI608,'Charges Data'!AI616)),"")</f>
        <v>57.9</v>
      </c>
      <c r="AJ22" s="177">
        <f>IF(COUNT('Charges Data'!AJ584,'Charges Data'!AJ592,'Charges Data'!AJ600,'Charges Data'!AJ608,'Charges Data'!AJ616)&gt;0,(SUM('Charges Data'!AJ584,'Charges Data'!AJ592,'Charges Data'!AJ600,'Charges Data'!AJ608,'Charges Data'!AJ616)/COUNT('Charges Data'!AJ584,'Charges Data'!AJ592,'Charges Data'!AJ600,'Charges Data'!AJ608,'Charges Data'!AJ616)),"")</f>
        <v>84.4</v>
      </c>
      <c r="AK22" s="177" t="str">
        <f>IF(COUNT('Charges Data'!AK584,'Charges Data'!AK592,'Charges Data'!AK600,'Charges Data'!AK608,'Charges Data'!AK616)&gt;0,(SUM('Charges Data'!AK584,'Charges Data'!AK592,'Charges Data'!AK600,'Charges Data'!AK608,'Charges Data'!AK616)/COUNT('Charges Data'!AK584,'Charges Data'!AK592,'Charges Data'!AK600,'Charges Data'!AK608,'Charges Data'!AK616)),"")</f>
        <v/>
      </c>
      <c r="AL22" s="177">
        <f>IF(COUNT('Charges Data'!AL584,'Charges Data'!AL592,'Charges Data'!AL600,'Charges Data'!AL608,'Charges Data'!AL616)&gt;0,(SUM('Charges Data'!AL584,'Charges Data'!AL592,'Charges Data'!AL600,'Charges Data'!AL608,'Charges Data'!AL616)/COUNT('Charges Data'!AL584,'Charges Data'!AL592,'Charges Data'!AL600,'Charges Data'!AL608,'Charges Data'!AL616)),"")</f>
        <v>99</v>
      </c>
      <c r="AM22" s="177">
        <f>IF(COUNT('Charges Data'!AM584,'Charges Data'!AM592,'Charges Data'!AM600,'Charges Data'!AM608,'Charges Data'!AM616)&gt;0,(SUM('Charges Data'!AM584,'Charges Data'!AM592,'Charges Data'!AM600,'Charges Data'!AM608,'Charges Data'!AM616)/COUNT('Charges Data'!AM584,'Charges Data'!AM592,'Charges Data'!AM600,'Charges Data'!AM608,'Charges Data'!AM616)),"")</f>
        <v>84</v>
      </c>
      <c r="AN22" s="177" t="str">
        <f>IF(COUNT('Charges Data'!AN584,'Charges Data'!AN592,'Charges Data'!AN600,'Charges Data'!AN608,'Charges Data'!AN616)&gt;0,(SUM('Charges Data'!AN584,'Charges Data'!AN592,'Charges Data'!AN600,'Charges Data'!AN608,'Charges Data'!AN616)/COUNT('Charges Data'!AN584,'Charges Data'!AN592,'Charges Data'!AN600,'Charges Data'!AN608,'Charges Data'!AN616)),"")</f>
        <v/>
      </c>
      <c r="AO22" s="177">
        <f>IF(COUNT('Charges Data'!AO584,'Charges Data'!AO592,'Charges Data'!AO600,'Charges Data'!AO608,'Charges Data'!AO616)&gt;0,(SUM('Charges Data'!AO584,'Charges Data'!AO592,'Charges Data'!AO600,'Charges Data'!AO608,'Charges Data'!AO616)/COUNT('Charges Data'!AO584,'Charges Data'!AO592,'Charges Data'!AO600,'Charges Data'!AO608,'Charges Data'!AO616)),"")</f>
        <v>84</v>
      </c>
      <c r="AP22" s="23"/>
    </row>
    <row r="23" spans="2:42" ht="20.25" customHeight="1" x14ac:dyDescent="0.2">
      <c r="B23" s="172" t="s">
        <v>354</v>
      </c>
      <c r="C23" s="113" t="s">
        <v>100</v>
      </c>
      <c r="D23" s="113" t="s">
        <v>237</v>
      </c>
      <c r="E23" s="149" t="s">
        <v>49</v>
      </c>
      <c r="F23" s="113">
        <f t="shared" si="0"/>
        <v>16</v>
      </c>
      <c r="G23" s="76">
        <f t="shared" si="1"/>
        <v>27</v>
      </c>
      <c r="H23" s="175">
        <f t="shared" si="2"/>
        <v>56.509375000000006</v>
      </c>
      <c r="I23" s="76">
        <f t="shared" si="3"/>
        <v>108.25</v>
      </c>
      <c r="J23" s="177" t="str">
        <f>IF(COUNT('Charges Data'!J585,'Charges Data'!J593,'Charges Data'!J601,'Charges Data'!J609,'Charges Data'!J617)&gt;0,(SUM('Charges Data'!J585,'Charges Data'!J593,'Charges Data'!J601,'Charges Data'!J609,'Charges Data'!J617)/COUNT('Charges Data'!J585,'Charges Data'!J593,'Charges Data'!J601,'Charges Data'!J609,'Charges Data'!J617)),"")</f>
        <v/>
      </c>
      <c r="K23" s="177">
        <f>IF(COUNT('Charges Data'!K585,'Charges Data'!K593,'Charges Data'!K601,'Charges Data'!K609,'Charges Data'!K617)&gt;0,(SUM('Charges Data'!K585,'Charges Data'!K593,'Charges Data'!K601,'Charges Data'!K609,'Charges Data'!K617)/COUNT('Charges Data'!K585,'Charges Data'!K593,'Charges Data'!K601,'Charges Data'!K609,'Charges Data'!K617)),"")</f>
        <v>27</v>
      </c>
      <c r="L23" s="177" t="str">
        <f>IF(COUNT('Charges Data'!L585,'Charges Data'!L593,'Charges Data'!L601,'Charges Data'!L609,'Charges Data'!L617)&gt;0,(SUM('Charges Data'!L585,'Charges Data'!L593,'Charges Data'!L601,'Charges Data'!L609,'Charges Data'!L617)/COUNT('Charges Data'!L585,'Charges Data'!L593,'Charges Data'!L601,'Charges Data'!L609,'Charges Data'!L617)),"")</f>
        <v/>
      </c>
      <c r="M23" s="177" t="str">
        <f>IF(COUNT('Charges Data'!M585,'Charges Data'!M593,'Charges Data'!M601,'Charges Data'!M609,'Charges Data'!M617)&gt;0,(SUM('Charges Data'!M585,'Charges Data'!M593,'Charges Data'!M601,'Charges Data'!M609,'Charges Data'!M617)/COUNT('Charges Data'!M585,'Charges Data'!M593,'Charges Data'!M601,'Charges Data'!M609,'Charges Data'!M617)),"")</f>
        <v/>
      </c>
      <c r="N23" s="177" t="str">
        <f>IF(COUNT('Charges Data'!N585,'Charges Data'!N593,'Charges Data'!N601,'Charges Data'!N609,'Charges Data'!N617)&gt;0,(SUM('Charges Data'!N585,'Charges Data'!N593,'Charges Data'!N601,'Charges Data'!N609,'Charges Data'!N617)/COUNT('Charges Data'!N585,'Charges Data'!N593,'Charges Data'!N601,'Charges Data'!N609,'Charges Data'!N617)),"")</f>
        <v/>
      </c>
      <c r="O23" s="177" t="str">
        <f>IF(COUNT('Charges Data'!O585,'Charges Data'!O593,'Charges Data'!O601,'Charges Data'!O609,'Charges Data'!O617)&gt;0,(SUM('Charges Data'!O585,'Charges Data'!O593,'Charges Data'!O601,'Charges Data'!O609,'Charges Data'!O617)/COUNT('Charges Data'!O585,'Charges Data'!O593,'Charges Data'!O601,'Charges Data'!O609,'Charges Data'!O617)),"")</f>
        <v/>
      </c>
      <c r="P23" s="177" t="str">
        <f>IF(COUNT('Charges Data'!P585,'Charges Data'!P593,'Charges Data'!P601,'Charges Data'!P609,'Charges Data'!P617)&gt;0,(SUM('Charges Data'!P585,'Charges Data'!P593,'Charges Data'!P601,'Charges Data'!P609,'Charges Data'!P617)/COUNT('Charges Data'!P585,'Charges Data'!P593,'Charges Data'!P601,'Charges Data'!P609,'Charges Data'!P617)),"")</f>
        <v/>
      </c>
      <c r="Q23" s="177" t="str">
        <f>IF(COUNT('Charges Data'!Q585,'Charges Data'!Q593,'Charges Data'!Q601,'Charges Data'!Q609,'Charges Data'!Q617)&gt;0,(SUM('Charges Data'!Q585,'Charges Data'!Q593,'Charges Data'!Q601,'Charges Data'!Q609,'Charges Data'!Q617)/COUNT('Charges Data'!Q585,'Charges Data'!Q593,'Charges Data'!Q601,'Charges Data'!Q609,'Charges Data'!Q617)),"")</f>
        <v/>
      </c>
      <c r="R23" s="177" t="str">
        <f>IF(COUNT('Charges Data'!R585,'Charges Data'!R593,'Charges Data'!R601,'Charges Data'!R609,'Charges Data'!R617)&gt;0,(SUM('Charges Data'!R585,'Charges Data'!R593,'Charges Data'!R601,'Charges Data'!R609,'Charges Data'!R617)/COUNT('Charges Data'!R585,'Charges Data'!R593,'Charges Data'!R601,'Charges Data'!R609,'Charges Data'!R617)),"")</f>
        <v/>
      </c>
      <c r="S23" s="177">
        <f>IF(COUNT('Charges Data'!S585,'Charges Data'!S593,'Charges Data'!S601,'Charges Data'!S609,'Charges Data'!S617)&gt;0,(SUM('Charges Data'!S585,'Charges Data'!S593,'Charges Data'!S601,'Charges Data'!S609,'Charges Data'!S617)/COUNT('Charges Data'!S585,'Charges Data'!S593,'Charges Data'!S601,'Charges Data'!S609,'Charges Data'!S617)),"")</f>
        <v>49.8</v>
      </c>
      <c r="T23" s="177">
        <f>IF(COUNT('Charges Data'!T585,'Charges Data'!T593,'Charges Data'!T601,'Charges Data'!T609,'Charges Data'!T617)&gt;0,(SUM('Charges Data'!T585,'Charges Data'!T593,'Charges Data'!T601,'Charges Data'!T609,'Charges Data'!T617)/COUNT('Charges Data'!T585,'Charges Data'!T593,'Charges Data'!T601,'Charges Data'!T609,'Charges Data'!T617)),"")</f>
        <v>59.2</v>
      </c>
      <c r="U23" s="177">
        <f>IF(COUNT('Charges Data'!U585,'Charges Data'!U593,'Charges Data'!U601,'Charges Data'!U609,'Charges Data'!U617)&gt;0,(SUM('Charges Data'!U585,'Charges Data'!U593,'Charges Data'!U601,'Charges Data'!U609,'Charges Data'!U617)/COUNT('Charges Data'!U585,'Charges Data'!U593,'Charges Data'!U601,'Charges Data'!U609,'Charges Data'!U617)),"")</f>
        <v>108.25</v>
      </c>
      <c r="V23" s="177">
        <f>IF(COUNT('Charges Data'!V585,'Charges Data'!V593,'Charges Data'!V601,'Charges Data'!V609,'Charges Data'!V617)&gt;0,(SUM('Charges Data'!V585,'Charges Data'!V593,'Charges Data'!V601,'Charges Data'!V609,'Charges Data'!V617)/COUNT('Charges Data'!V585,'Charges Data'!V593,'Charges Data'!V601,'Charges Data'!V609,'Charges Data'!V617)),"")</f>
        <v>46.8</v>
      </c>
      <c r="W23" s="177" t="str">
        <f>IF(COUNT('Charges Data'!W585,'Charges Data'!W593,'Charges Data'!W601,'Charges Data'!W609,'Charges Data'!W617)&gt;0,(SUM('Charges Data'!W585,'Charges Data'!W593,'Charges Data'!W601,'Charges Data'!W609,'Charges Data'!W617)/COUNT('Charges Data'!W585,'Charges Data'!W593,'Charges Data'!W601,'Charges Data'!W609,'Charges Data'!W617)),"")</f>
        <v/>
      </c>
      <c r="X23" s="177" t="str">
        <f>IF(COUNT('Charges Data'!X585,'Charges Data'!X593,'Charges Data'!X601,'Charges Data'!X609,'Charges Data'!X617)&gt;0,(SUM('Charges Data'!X585,'Charges Data'!X593,'Charges Data'!X601,'Charges Data'!X609,'Charges Data'!X617)/COUNT('Charges Data'!X585,'Charges Data'!X593,'Charges Data'!X601,'Charges Data'!X609,'Charges Data'!X617)),"")</f>
        <v/>
      </c>
      <c r="Y23" s="177">
        <f>IF(COUNT('Charges Data'!Y585,'Charges Data'!Y593,'Charges Data'!Y601,'Charges Data'!Y609,'Charges Data'!Y617)&gt;0,(SUM('Charges Data'!Y585,'Charges Data'!Y593,'Charges Data'!Y601,'Charges Data'!Y609,'Charges Data'!Y617)/COUNT('Charges Data'!Y585,'Charges Data'!Y593,'Charges Data'!Y601,'Charges Data'!Y609,'Charges Data'!Y617)),"")</f>
        <v>76.400000000000006</v>
      </c>
      <c r="Z23" s="177">
        <f>IF(COUNT('Charges Data'!Z585,'Charges Data'!Z593,'Charges Data'!Z601,'Charges Data'!Z609,'Charges Data'!Z617)&gt;0,(SUM('Charges Data'!Z585,'Charges Data'!Z593,'Charges Data'!Z601,'Charges Data'!Z609,'Charges Data'!Z617)/COUNT('Charges Data'!Z585,'Charges Data'!Z593,'Charges Data'!Z601,'Charges Data'!Z609,'Charges Data'!Z617)),"")</f>
        <v>57.6</v>
      </c>
      <c r="AA23" s="177" t="str">
        <f>IF(COUNT('Charges Data'!AA585,'Charges Data'!AA593,'Charges Data'!AA601,'Charges Data'!AA609,'Charges Data'!AA617)&gt;0,(SUM('Charges Data'!AA585,'Charges Data'!AA593,'Charges Data'!AA601,'Charges Data'!AA609,'Charges Data'!AA617)/COUNT('Charges Data'!AA585,'Charges Data'!AA593,'Charges Data'!AA601,'Charges Data'!AA609,'Charges Data'!AA617)),"")</f>
        <v/>
      </c>
      <c r="AB23" s="177">
        <f>IF(COUNT('Charges Data'!AB585,'Charges Data'!AB593,'Charges Data'!AB601,'Charges Data'!AB609,'Charges Data'!AB617)&gt;0,(SUM('Charges Data'!AB585,'Charges Data'!AB593,'Charges Data'!AB601,'Charges Data'!AB609,'Charges Data'!AB617)/COUNT('Charges Data'!AB585,'Charges Data'!AB593,'Charges Data'!AB601,'Charges Data'!AB609,'Charges Data'!AB617)),"")</f>
        <v>43.5</v>
      </c>
      <c r="AC23" s="177" t="str">
        <f>IF(COUNT('Charges Data'!AC585,'Charges Data'!AC593,'Charges Data'!AC601,'Charges Data'!AC609,'Charges Data'!AC617)&gt;0,(SUM('Charges Data'!AC585,'Charges Data'!AC593,'Charges Data'!AC601,'Charges Data'!AC609,'Charges Data'!AC617)/COUNT('Charges Data'!AC585,'Charges Data'!AC593,'Charges Data'!AC601,'Charges Data'!AC609,'Charges Data'!AC617)),"")</f>
        <v/>
      </c>
      <c r="AD23" s="177">
        <f>IF(COUNT('Charges Data'!AD585,'Charges Data'!AD593,'Charges Data'!AD601,'Charges Data'!AD609,'Charges Data'!AD617)&gt;0,(SUM('Charges Data'!AD585,'Charges Data'!AD593,'Charges Data'!AD601,'Charges Data'!AD609,'Charges Data'!AD617)/COUNT('Charges Data'!AD585,'Charges Data'!AD593,'Charges Data'!AD601,'Charges Data'!AD609,'Charges Data'!AD617)),"")</f>
        <v>45</v>
      </c>
      <c r="AE23" s="177">
        <f>IF(COUNT('Charges Data'!AE585,'Charges Data'!AE593,'Charges Data'!AE601,'Charges Data'!AE609,'Charges Data'!AE617)&gt;0,(SUM('Charges Data'!AE585,'Charges Data'!AE593,'Charges Data'!AE601,'Charges Data'!AE609,'Charges Data'!AE617)/COUNT('Charges Data'!AE585,'Charges Data'!AE593,'Charges Data'!AE601,'Charges Data'!AE609,'Charges Data'!AE617)),"")</f>
        <v>44.75</v>
      </c>
      <c r="AF23" s="177" t="str">
        <f>IF(COUNT('Charges Data'!AF585,'Charges Data'!AF593,'Charges Data'!AF601,'Charges Data'!AF609,'Charges Data'!AF617)&gt;0,(SUM('Charges Data'!AF585,'Charges Data'!AF593,'Charges Data'!AF601,'Charges Data'!AF609,'Charges Data'!AF617)/COUNT('Charges Data'!AF585,'Charges Data'!AF593,'Charges Data'!AF601,'Charges Data'!AF609,'Charges Data'!AF617)),"")</f>
        <v/>
      </c>
      <c r="AG23" s="177">
        <f>IF(COUNT('Charges Data'!AG585,'Charges Data'!AG593,'Charges Data'!AG601,'Charges Data'!AG609,'Charges Data'!AG617)&gt;0,(SUM('Charges Data'!AG585,'Charges Data'!AG593,'Charges Data'!AG601,'Charges Data'!AG609,'Charges Data'!AG617)/COUNT('Charges Data'!AG585,'Charges Data'!AG593,'Charges Data'!AG601,'Charges Data'!AG609,'Charges Data'!AG617)),"")</f>
        <v>48.45</v>
      </c>
      <c r="AH23" s="177" t="str">
        <f>IF(COUNT('Charges Data'!AH585,'Charges Data'!AH593,'Charges Data'!AH601,'Charges Data'!AH609,'Charges Data'!AH617)&gt;0,(SUM('Charges Data'!AH585,'Charges Data'!AH593,'Charges Data'!AH601,'Charges Data'!AH609,'Charges Data'!AH617)/COUNT('Charges Data'!AH585,'Charges Data'!AH593,'Charges Data'!AH601,'Charges Data'!AH609,'Charges Data'!AH617)),"")</f>
        <v/>
      </c>
      <c r="AI23" s="177">
        <f>IF(COUNT('Charges Data'!AI585,'Charges Data'!AI593,'Charges Data'!AI601,'Charges Data'!AI609,'Charges Data'!AI617)&gt;0,(SUM('Charges Data'!AI585,'Charges Data'!AI593,'Charges Data'!AI601,'Charges Data'!AI609,'Charges Data'!AI617)/COUNT('Charges Data'!AI585,'Charges Data'!AI593,'Charges Data'!AI601,'Charges Data'!AI609,'Charges Data'!AI617)),"")</f>
        <v>43.5</v>
      </c>
      <c r="AJ23" s="177">
        <f>IF(COUNT('Charges Data'!AJ585,'Charges Data'!AJ593,'Charges Data'!AJ601,'Charges Data'!AJ609,'Charges Data'!AJ617)&gt;0,(SUM('Charges Data'!AJ585,'Charges Data'!AJ593,'Charges Data'!AJ601,'Charges Data'!AJ609,'Charges Data'!AJ617)/COUNT('Charges Data'!AJ585,'Charges Data'!AJ593,'Charges Data'!AJ601,'Charges Data'!AJ609,'Charges Data'!AJ617)),"")</f>
        <v>84.4</v>
      </c>
      <c r="AK23" s="177" t="str">
        <f>IF(COUNT('Charges Data'!AK585,'Charges Data'!AK593,'Charges Data'!AK601,'Charges Data'!AK609,'Charges Data'!AK617)&gt;0,(SUM('Charges Data'!AK585,'Charges Data'!AK593,'Charges Data'!AK601,'Charges Data'!AK609,'Charges Data'!AK617)/COUNT('Charges Data'!AK585,'Charges Data'!AK593,'Charges Data'!AK601,'Charges Data'!AK609,'Charges Data'!AK617)),"")</f>
        <v/>
      </c>
      <c r="AL23" s="177">
        <f>IF(COUNT('Charges Data'!AL585,'Charges Data'!AL593,'Charges Data'!AL601,'Charges Data'!AL609,'Charges Data'!AL617)&gt;0,(SUM('Charges Data'!AL585,'Charges Data'!AL593,'Charges Data'!AL601,'Charges Data'!AL609,'Charges Data'!AL617)/COUNT('Charges Data'!AL585,'Charges Data'!AL593,'Charges Data'!AL601,'Charges Data'!AL609,'Charges Data'!AL617)),"")</f>
        <v>85.5</v>
      </c>
      <c r="AM23" s="177">
        <f>IF(COUNT('Charges Data'!AM585,'Charges Data'!AM593,'Charges Data'!AM601,'Charges Data'!AM609,'Charges Data'!AM617)&gt;0,(SUM('Charges Data'!AM585,'Charges Data'!AM593,'Charges Data'!AM601,'Charges Data'!AM609,'Charges Data'!AM617)/COUNT('Charges Data'!AM585,'Charges Data'!AM593,'Charges Data'!AM601,'Charges Data'!AM609,'Charges Data'!AM617)),"")</f>
        <v>42</v>
      </c>
      <c r="AN23" s="177" t="str">
        <f>IF(COUNT('Charges Data'!AN585,'Charges Data'!AN593,'Charges Data'!AN601,'Charges Data'!AN609,'Charges Data'!AN617)&gt;0,(SUM('Charges Data'!AN585,'Charges Data'!AN593,'Charges Data'!AN601,'Charges Data'!AN609,'Charges Data'!AN617)/COUNT('Charges Data'!AN585,'Charges Data'!AN593,'Charges Data'!AN601,'Charges Data'!AN609,'Charges Data'!AN617)),"")</f>
        <v/>
      </c>
      <c r="AO23" s="177">
        <f>IF(COUNT('Charges Data'!AO585,'Charges Data'!AO593,'Charges Data'!AO601,'Charges Data'!AO609,'Charges Data'!AO617)&gt;0,(SUM('Charges Data'!AO585,'Charges Data'!AO593,'Charges Data'!AO601,'Charges Data'!AO609,'Charges Data'!AO617)/COUNT('Charges Data'!AO585,'Charges Data'!AO593,'Charges Data'!AO601,'Charges Data'!AO609,'Charges Data'!AO617)),"")</f>
        <v>42</v>
      </c>
    </row>
    <row r="24" spans="2:42" ht="20.25" customHeight="1" x14ac:dyDescent="0.2">
      <c r="B24" s="172" t="s">
        <v>354</v>
      </c>
      <c r="C24" s="113" t="s">
        <v>100</v>
      </c>
      <c r="D24" s="113" t="s">
        <v>237</v>
      </c>
      <c r="E24" s="149" t="s">
        <v>83</v>
      </c>
      <c r="F24" s="113">
        <f t="shared" si="0"/>
        <v>12</v>
      </c>
      <c r="G24" s="76">
        <f t="shared" si="1"/>
        <v>27</v>
      </c>
      <c r="H24" s="175">
        <f t="shared" si="2"/>
        <v>63.704166666666673</v>
      </c>
      <c r="I24" s="76">
        <f t="shared" si="3"/>
        <v>116.4</v>
      </c>
      <c r="J24" s="177" t="str">
        <f>IF(COUNT('Charges Data'!J586,'Charges Data'!J594,'Charges Data'!J602,'Charges Data'!J610,'Charges Data'!J618)&gt;0,(SUM('Charges Data'!J586,'Charges Data'!J594,'Charges Data'!J602,'Charges Data'!J610,'Charges Data'!J618)/COUNT('Charges Data'!J586,'Charges Data'!J594,'Charges Data'!J602,'Charges Data'!J610,'Charges Data'!J618)),"")</f>
        <v/>
      </c>
      <c r="K24" s="177">
        <f>IF(COUNT('Charges Data'!K586,'Charges Data'!K594,'Charges Data'!K602,'Charges Data'!K610,'Charges Data'!K618)&gt;0,(SUM('Charges Data'!K586,'Charges Data'!K594,'Charges Data'!K602,'Charges Data'!K610,'Charges Data'!K618)/COUNT('Charges Data'!K586,'Charges Data'!K594,'Charges Data'!K602,'Charges Data'!K610,'Charges Data'!K618)),"")</f>
        <v>27</v>
      </c>
      <c r="L24" s="177" t="str">
        <f>IF(COUNT('Charges Data'!L586,'Charges Data'!L594,'Charges Data'!L602,'Charges Data'!L610,'Charges Data'!L618)&gt;0,(SUM('Charges Data'!L586,'Charges Data'!L594,'Charges Data'!L602,'Charges Data'!L610,'Charges Data'!L618)/COUNT('Charges Data'!L586,'Charges Data'!L594,'Charges Data'!L602,'Charges Data'!L610,'Charges Data'!L618)),"")</f>
        <v/>
      </c>
      <c r="M24" s="177" t="str">
        <f>IF(COUNT('Charges Data'!M586,'Charges Data'!M594,'Charges Data'!M602,'Charges Data'!M610,'Charges Data'!M618)&gt;0,(SUM('Charges Data'!M586,'Charges Data'!M594,'Charges Data'!M602,'Charges Data'!M610,'Charges Data'!M618)/COUNT('Charges Data'!M586,'Charges Data'!M594,'Charges Data'!M602,'Charges Data'!M610,'Charges Data'!M618)),"")</f>
        <v/>
      </c>
      <c r="N24" s="177" t="str">
        <f>IF(COUNT('Charges Data'!N586,'Charges Data'!N594,'Charges Data'!N602,'Charges Data'!N610,'Charges Data'!N618)&gt;0,(SUM('Charges Data'!N586,'Charges Data'!N594,'Charges Data'!N602,'Charges Data'!N610,'Charges Data'!N618)/COUNT('Charges Data'!N586,'Charges Data'!N594,'Charges Data'!N602,'Charges Data'!N610,'Charges Data'!N618)),"")</f>
        <v/>
      </c>
      <c r="O24" s="177" t="str">
        <f>IF(COUNT('Charges Data'!O586,'Charges Data'!O594,'Charges Data'!O602,'Charges Data'!O610,'Charges Data'!O618)&gt;0,(SUM('Charges Data'!O586,'Charges Data'!O594,'Charges Data'!O602,'Charges Data'!O610,'Charges Data'!O618)/COUNT('Charges Data'!O586,'Charges Data'!O594,'Charges Data'!O602,'Charges Data'!O610,'Charges Data'!O618)),"")</f>
        <v/>
      </c>
      <c r="P24" s="177" t="str">
        <f>IF(COUNT('Charges Data'!P586,'Charges Data'!P594,'Charges Data'!P602,'Charges Data'!P610,'Charges Data'!P618)&gt;0,(SUM('Charges Data'!P586,'Charges Data'!P594,'Charges Data'!P602,'Charges Data'!P610,'Charges Data'!P618)/COUNT('Charges Data'!P586,'Charges Data'!P594,'Charges Data'!P602,'Charges Data'!P610,'Charges Data'!P618)),"")</f>
        <v/>
      </c>
      <c r="Q24" s="177" t="str">
        <f>IF(COUNT('Charges Data'!Q586,'Charges Data'!Q594,'Charges Data'!Q602,'Charges Data'!Q610,'Charges Data'!Q618)&gt;0,(SUM('Charges Data'!Q586,'Charges Data'!Q594,'Charges Data'!Q602,'Charges Data'!Q610,'Charges Data'!Q618)/COUNT('Charges Data'!Q586,'Charges Data'!Q594,'Charges Data'!Q602,'Charges Data'!Q610,'Charges Data'!Q618)),"")</f>
        <v/>
      </c>
      <c r="R24" s="177" t="str">
        <f>IF(COUNT('Charges Data'!R586,'Charges Data'!R594,'Charges Data'!R602,'Charges Data'!R610,'Charges Data'!R618)&gt;0,(SUM('Charges Data'!R586,'Charges Data'!R594,'Charges Data'!R602,'Charges Data'!R610,'Charges Data'!R618)/COUNT('Charges Data'!R586,'Charges Data'!R594,'Charges Data'!R602,'Charges Data'!R610,'Charges Data'!R618)),"")</f>
        <v/>
      </c>
      <c r="S24" s="177">
        <f>IF(COUNT('Charges Data'!S586,'Charges Data'!S594,'Charges Data'!S602,'Charges Data'!S610,'Charges Data'!S618)&gt;0,(SUM('Charges Data'!S586,'Charges Data'!S594,'Charges Data'!S602,'Charges Data'!S610,'Charges Data'!S618)/COUNT('Charges Data'!S586,'Charges Data'!S594,'Charges Data'!S602,'Charges Data'!S610,'Charges Data'!S618)),"")</f>
        <v>66</v>
      </c>
      <c r="T24" s="177" t="str">
        <f>IF(COUNT('Charges Data'!T586,'Charges Data'!T594,'Charges Data'!T602,'Charges Data'!T610,'Charges Data'!T618)&gt;0,(SUM('Charges Data'!T586,'Charges Data'!T594,'Charges Data'!T602,'Charges Data'!T610,'Charges Data'!T618)/COUNT('Charges Data'!T586,'Charges Data'!T594,'Charges Data'!T602,'Charges Data'!T610,'Charges Data'!T618)),"")</f>
        <v/>
      </c>
      <c r="U24" s="177">
        <f>IF(COUNT('Charges Data'!U586,'Charges Data'!U594,'Charges Data'!U602,'Charges Data'!U610,'Charges Data'!U618)&gt;0,(SUM('Charges Data'!U586,'Charges Data'!U594,'Charges Data'!U602,'Charges Data'!U610,'Charges Data'!U618)/COUNT('Charges Data'!U586,'Charges Data'!U594,'Charges Data'!U602,'Charges Data'!U610,'Charges Data'!U618)),"")</f>
        <v>108.25</v>
      </c>
      <c r="V24" s="177">
        <f>IF(COUNT('Charges Data'!V586,'Charges Data'!V594,'Charges Data'!V602,'Charges Data'!V610,'Charges Data'!V618)&gt;0,(SUM('Charges Data'!V586,'Charges Data'!V594,'Charges Data'!V602,'Charges Data'!V610,'Charges Data'!V618)/COUNT('Charges Data'!V586,'Charges Data'!V594,'Charges Data'!V602,'Charges Data'!V610,'Charges Data'!V618)),"")</f>
        <v>46.8</v>
      </c>
      <c r="W24" s="177" t="str">
        <f>IF(COUNT('Charges Data'!W586,'Charges Data'!W594,'Charges Data'!W602,'Charges Data'!W610,'Charges Data'!W618)&gt;0,(SUM('Charges Data'!W586,'Charges Data'!W594,'Charges Data'!W602,'Charges Data'!W610,'Charges Data'!W618)/COUNT('Charges Data'!W586,'Charges Data'!W594,'Charges Data'!W602,'Charges Data'!W610,'Charges Data'!W618)),"")</f>
        <v/>
      </c>
      <c r="X24" s="177" t="str">
        <f>IF(COUNT('Charges Data'!X586,'Charges Data'!X594,'Charges Data'!X602,'Charges Data'!X610,'Charges Data'!X618)&gt;0,(SUM('Charges Data'!X586,'Charges Data'!X594,'Charges Data'!X602,'Charges Data'!X610,'Charges Data'!X618)/COUNT('Charges Data'!X586,'Charges Data'!X594,'Charges Data'!X602,'Charges Data'!X610,'Charges Data'!X618)),"")</f>
        <v/>
      </c>
      <c r="Y24" s="177" t="str">
        <f>IF(COUNT('Charges Data'!Y586,'Charges Data'!Y594,'Charges Data'!Y602,'Charges Data'!Y610,'Charges Data'!Y618)&gt;0,(SUM('Charges Data'!Y586,'Charges Data'!Y594,'Charges Data'!Y602,'Charges Data'!Y610,'Charges Data'!Y618)/COUNT('Charges Data'!Y586,'Charges Data'!Y594,'Charges Data'!Y602,'Charges Data'!Y610,'Charges Data'!Y618)),"")</f>
        <v/>
      </c>
      <c r="Z24" s="177">
        <f>IF(COUNT('Charges Data'!Z586,'Charges Data'!Z594,'Charges Data'!Z602,'Charges Data'!Z610,'Charges Data'!Z618)&gt;0,(SUM('Charges Data'!Z586,'Charges Data'!Z594,'Charges Data'!Z602,'Charges Data'!Z610,'Charges Data'!Z618)/COUNT('Charges Data'!Z586,'Charges Data'!Z594,'Charges Data'!Z602,'Charges Data'!Z610,'Charges Data'!Z618)),"")</f>
        <v>57.6</v>
      </c>
      <c r="AA24" s="177" t="str">
        <f>IF(COUNT('Charges Data'!AA586,'Charges Data'!AA594,'Charges Data'!AA602,'Charges Data'!AA610,'Charges Data'!AA618)&gt;0,(SUM('Charges Data'!AA586,'Charges Data'!AA594,'Charges Data'!AA602,'Charges Data'!AA610,'Charges Data'!AA618)/COUNT('Charges Data'!AA586,'Charges Data'!AA594,'Charges Data'!AA602,'Charges Data'!AA610,'Charges Data'!AA618)),"")</f>
        <v/>
      </c>
      <c r="AB24" s="177">
        <f>IF(COUNT('Charges Data'!AB586,'Charges Data'!AB594,'Charges Data'!AB602,'Charges Data'!AB610,'Charges Data'!AB618)&gt;0,(SUM('Charges Data'!AB586,'Charges Data'!AB594,'Charges Data'!AB602,'Charges Data'!AB610,'Charges Data'!AB618)/COUNT('Charges Data'!AB586,'Charges Data'!AB594,'Charges Data'!AB602,'Charges Data'!AB610,'Charges Data'!AB618)),"")</f>
        <v>43.5</v>
      </c>
      <c r="AC24" s="177" t="str">
        <f>IF(COUNT('Charges Data'!AC586,'Charges Data'!AC594,'Charges Data'!AC602,'Charges Data'!AC610,'Charges Data'!AC618)&gt;0,(SUM('Charges Data'!AC586,'Charges Data'!AC594,'Charges Data'!AC602,'Charges Data'!AC610,'Charges Data'!AC618)/COUNT('Charges Data'!AC586,'Charges Data'!AC594,'Charges Data'!AC602,'Charges Data'!AC610,'Charges Data'!AC618)),"")</f>
        <v/>
      </c>
      <c r="AD24" s="177">
        <f>IF(COUNT('Charges Data'!AD586,'Charges Data'!AD594,'Charges Data'!AD602,'Charges Data'!AD610,'Charges Data'!AD618)&gt;0,(SUM('Charges Data'!AD586,'Charges Data'!AD594,'Charges Data'!AD602,'Charges Data'!AD610,'Charges Data'!AD618)/COUNT('Charges Data'!AD586,'Charges Data'!AD594,'Charges Data'!AD602,'Charges Data'!AD610,'Charges Data'!AD618)),"")</f>
        <v>45</v>
      </c>
      <c r="AE24" s="177">
        <f>IF(COUNT('Charges Data'!AE586,'Charges Data'!AE594,'Charges Data'!AE602,'Charges Data'!AE610,'Charges Data'!AE618)&gt;0,(SUM('Charges Data'!AE586,'Charges Data'!AE594,'Charges Data'!AE602,'Charges Data'!AE610,'Charges Data'!AE618)/COUNT('Charges Data'!AE586,'Charges Data'!AE594,'Charges Data'!AE602,'Charges Data'!AE610,'Charges Data'!AE618)),"")</f>
        <v>116.4</v>
      </c>
      <c r="AF24" s="177" t="str">
        <f>IF(COUNT('Charges Data'!AF586,'Charges Data'!AF594,'Charges Data'!AF602,'Charges Data'!AF610,'Charges Data'!AF618)&gt;0,(SUM('Charges Data'!AF586,'Charges Data'!AF594,'Charges Data'!AF602,'Charges Data'!AF610,'Charges Data'!AF618)/COUNT('Charges Data'!AF586,'Charges Data'!AF594,'Charges Data'!AF602,'Charges Data'!AF610,'Charges Data'!AF618)),"")</f>
        <v/>
      </c>
      <c r="AG24" s="177" t="str">
        <f>IF(COUNT('Charges Data'!AG586,'Charges Data'!AG594,'Charges Data'!AG602,'Charges Data'!AG610,'Charges Data'!AG618)&gt;0,(SUM('Charges Data'!AG586,'Charges Data'!AG594,'Charges Data'!AG602,'Charges Data'!AG610,'Charges Data'!AG618)/COUNT('Charges Data'!AG586,'Charges Data'!AG594,'Charges Data'!AG602,'Charges Data'!AG610,'Charges Data'!AG618)),"")</f>
        <v/>
      </c>
      <c r="AH24" s="177" t="str">
        <f>IF(COUNT('Charges Data'!AH586,'Charges Data'!AH594,'Charges Data'!AH602,'Charges Data'!AH610,'Charges Data'!AH618)&gt;0,(SUM('Charges Data'!AH586,'Charges Data'!AH594,'Charges Data'!AH602,'Charges Data'!AH610,'Charges Data'!AH618)/COUNT('Charges Data'!AH586,'Charges Data'!AH594,'Charges Data'!AH602,'Charges Data'!AH610,'Charges Data'!AH618)),"")</f>
        <v/>
      </c>
      <c r="AI24" s="177">
        <f>IF(COUNT('Charges Data'!AI586,'Charges Data'!AI594,'Charges Data'!AI602,'Charges Data'!AI610,'Charges Data'!AI618)&gt;0,(SUM('Charges Data'!AI586,'Charges Data'!AI594,'Charges Data'!AI602,'Charges Data'!AI610,'Charges Data'!AI618)/COUNT('Charges Data'!AI586,'Charges Data'!AI594,'Charges Data'!AI602,'Charges Data'!AI610,'Charges Data'!AI618)),"")</f>
        <v>43.5</v>
      </c>
      <c r="AJ24" s="177">
        <f>IF(COUNT('Charges Data'!AJ586,'Charges Data'!AJ594,'Charges Data'!AJ602,'Charges Data'!AJ610,'Charges Data'!AJ618)&gt;0,(SUM('Charges Data'!AJ586,'Charges Data'!AJ594,'Charges Data'!AJ602,'Charges Data'!AJ610,'Charges Data'!AJ618)/COUNT('Charges Data'!AJ586,'Charges Data'!AJ594,'Charges Data'!AJ602,'Charges Data'!AJ610,'Charges Data'!AJ618)),"")</f>
        <v>84.4</v>
      </c>
      <c r="AK24" s="177" t="str">
        <f>IF(COUNT('Charges Data'!AK586,'Charges Data'!AK594,'Charges Data'!AK602,'Charges Data'!AK610,'Charges Data'!AK618)&gt;0,(SUM('Charges Data'!AK586,'Charges Data'!AK594,'Charges Data'!AK602,'Charges Data'!AK610,'Charges Data'!AK618)/COUNT('Charges Data'!AK586,'Charges Data'!AK594,'Charges Data'!AK602,'Charges Data'!AK610,'Charges Data'!AK618)),"")</f>
        <v/>
      </c>
      <c r="AL24" s="177" t="str">
        <f>IF(COUNT('Charges Data'!AL586,'Charges Data'!AL594,'Charges Data'!AL602,'Charges Data'!AL610,'Charges Data'!AL618)&gt;0,(SUM('Charges Data'!AL586,'Charges Data'!AL594,'Charges Data'!AL602,'Charges Data'!AL610,'Charges Data'!AL618)/COUNT('Charges Data'!AL586,'Charges Data'!AL594,'Charges Data'!AL602,'Charges Data'!AL610,'Charges Data'!AL618)),"")</f>
        <v/>
      </c>
      <c r="AM24" s="177">
        <f>IF(COUNT('Charges Data'!AM586,'Charges Data'!AM594,'Charges Data'!AM602,'Charges Data'!AM610,'Charges Data'!AM618)&gt;0,(SUM('Charges Data'!AM586,'Charges Data'!AM594,'Charges Data'!AM602,'Charges Data'!AM610,'Charges Data'!AM618)/COUNT('Charges Data'!AM586,'Charges Data'!AM594,'Charges Data'!AM602,'Charges Data'!AM610,'Charges Data'!AM618)),"")</f>
        <v>84</v>
      </c>
      <c r="AN24" s="177" t="str">
        <f>IF(COUNT('Charges Data'!AN586,'Charges Data'!AN594,'Charges Data'!AN602,'Charges Data'!AN610,'Charges Data'!AN618)&gt;0,(SUM('Charges Data'!AN586,'Charges Data'!AN594,'Charges Data'!AN602,'Charges Data'!AN610,'Charges Data'!AN618)/COUNT('Charges Data'!AN586,'Charges Data'!AN594,'Charges Data'!AN602,'Charges Data'!AN610,'Charges Data'!AN618)),"")</f>
        <v/>
      </c>
      <c r="AO24" s="177">
        <f>IF(COUNT('Charges Data'!AO586,'Charges Data'!AO594,'Charges Data'!AO602,'Charges Data'!AO610,'Charges Data'!AO618)&gt;0,(SUM('Charges Data'!AO586,'Charges Data'!AO594,'Charges Data'!AO602,'Charges Data'!AO610,'Charges Data'!AO618)/COUNT('Charges Data'!AO586,'Charges Data'!AO594,'Charges Data'!AO602,'Charges Data'!AO610,'Charges Data'!AO618)),"")</f>
        <v>42</v>
      </c>
    </row>
    <row r="25" spans="2:42" ht="20.25" customHeight="1" x14ac:dyDescent="0.2">
      <c r="B25" s="172" t="s">
        <v>354</v>
      </c>
      <c r="C25" s="113" t="s">
        <v>100</v>
      </c>
      <c r="D25" s="113" t="s">
        <v>237</v>
      </c>
      <c r="E25" s="149" t="s">
        <v>43</v>
      </c>
      <c r="F25" s="113">
        <f t="shared" si="0"/>
        <v>11</v>
      </c>
      <c r="G25" s="76">
        <f t="shared" si="1"/>
        <v>27</v>
      </c>
      <c r="H25" s="175">
        <f t="shared" si="2"/>
        <v>70.040909090909082</v>
      </c>
      <c r="I25" s="76">
        <f t="shared" si="3"/>
        <v>116.4</v>
      </c>
      <c r="J25" s="177" t="str">
        <f>IF(COUNT('Charges Data'!J587,'Charges Data'!J595,'Charges Data'!J603,'Charges Data'!J611,'Charges Data'!J619)&gt;0,(SUM('Charges Data'!J587,'Charges Data'!J595,'Charges Data'!J603,'Charges Data'!J611,'Charges Data'!J619)/COUNT('Charges Data'!J587,'Charges Data'!J595,'Charges Data'!J603,'Charges Data'!J611,'Charges Data'!J619)),"")</f>
        <v/>
      </c>
      <c r="K25" s="177">
        <f>IF(COUNT('Charges Data'!K587,'Charges Data'!K595,'Charges Data'!K603,'Charges Data'!K611,'Charges Data'!K619)&gt;0,(SUM('Charges Data'!K587,'Charges Data'!K595,'Charges Data'!K603,'Charges Data'!K611,'Charges Data'!K619)/COUNT('Charges Data'!K587,'Charges Data'!K595,'Charges Data'!K603,'Charges Data'!K611,'Charges Data'!K619)),"")</f>
        <v>27</v>
      </c>
      <c r="L25" s="177" t="str">
        <f>IF(COUNT('Charges Data'!L587,'Charges Data'!L595,'Charges Data'!L603,'Charges Data'!L611,'Charges Data'!L619)&gt;0,(SUM('Charges Data'!L587,'Charges Data'!L595,'Charges Data'!L603,'Charges Data'!L611,'Charges Data'!L619)/COUNT('Charges Data'!L587,'Charges Data'!L595,'Charges Data'!L603,'Charges Data'!L611,'Charges Data'!L619)),"")</f>
        <v/>
      </c>
      <c r="M25" s="177" t="str">
        <f>IF(COUNT('Charges Data'!M587,'Charges Data'!M595,'Charges Data'!M603,'Charges Data'!M611,'Charges Data'!M619)&gt;0,(SUM('Charges Data'!M587,'Charges Data'!M595,'Charges Data'!M603,'Charges Data'!M611,'Charges Data'!M619)/COUNT('Charges Data'!M587,'Charges Data'!M595,'Charges Data'!M603,'Charges Data'!M611,'Charges Data'!M619)),"")</f>
        <v/>
      </c>
      <c r="N25" s="177" t="str">
        <f>IF(COUNT('Charges Data'!N587,'Charges Data'!N595,'Charges Data'!N603,'Charges Data'!N611,'Charges Data'!N619)&gt;0,(SUM('Charges Data'!N587,'Charges Data'!N595,'Charges Data'!N603,'Charges Data'!N611,'Charges Data'!N619)/COUNT('Charges Data'!N587,'Charges Data'!N595,'Charges Data'!N603,'Charges Data'!N611,'Charges Data'!N619)),"")</f>
        <v/>
      </c>
      <c r="O25" s="177" t="str">
        <f>IF(COUNT('Charges Data'!O587,'Charges Data'!O595,'Charges Data'!O603,'Charges Data'!O611,'Charges Data'!O619)&gt;0,(SUM('Charges Data'!O587,'Charges Data'!O595,'Charges Data'!O603,'Charges Data'!O611,'Charges Data'!O619)/COUNT('Charges Data'!O587,'Charges Data'!O595,'Charges Data'!O603,'Charges Data'!O611,'Charges Data'!O619)),"")</f>
        <v/>
      </c>
      <c r="P25" s="177" t="str">
        <f>IF(COUNT('Charges Data'!P587,'Charges Data'!P595,'Charges Data'!P603,'Charges Data'!P611,'Charges Data'!P619)&gt;0,(SUM('Charges Data'!P587,'Charges Data'!P595,'Charges Data'!P603,'Charges Data'!P611,'Charges Data'!P619)/COUNT('Charges Data'!P587,'Charges Data'!P595,'Charges Data'!P603,'Charges Data'!P611,'Charges Data'!P619)),"")</f>
        <v/>
      </c>
      <c r="Q25" s="177" t="str">
        <f>IF(COUNT('Charges Data'!Q587,'Charges Data'!Q595,'Charges Data'!Q603,'Charges Data'!Q611,'Charges Data'!Q619)&gt;0,(SUM('Charges Data'!Q587,'Charges Data'!Q595,'Charges Data'!Q603,'Charges Data'!Q611,'Charges Data'!Q619)/COUNT('Charges Data'!Q587,'Charges Data'!Q595,'Charges Data'!Q603,'Charges Data'!Q611,'Charges Data'!Q619)),"")</f>
        <v/>
      </c>
      <c r="R25" s="177" t="str">
        <f>IF(COUNT('Charges Data'!R587,'Charges Data'!R595,'Charges Data'!R603,'Charges Data'!R611,'Charges Data'!R619)&gt;0,(SUM('Charges Data'!R587,'Charges Data'!R595,'Charges Data'!R603,'Charges Data'!R611,'Charges Data'!R619)/COUNT('Charges Data'!R587,'Charges Data'!R595,'Charges Data'!R603,'Charges Data'!R611,'Charges Data'!R619)),"")</f>
        <v/>
      </c>
      <c r="S25" s="177">
        <f>IF(COUNT('Charges Data'!S587,'Charges Data'!S595,'Charges Data'!S603,'Charges Data'!S611,'Charges Data'!S619)&gt;0,(SUM('Charges Data'!S587,'Charges Data'!S595,'Charges Data'!S603,'Charges Data'!S611,'Charges Data'!S619)/COUNT('Charges Data'!S587,'Charges Data'!S595,'Charges Data'!S603,'Charges Data'!S611,'Charges Data'!S619)),"")</f>
        <v>66</v>
      </c>
      <c r="T25" s="177" t="str">
        <f>IF(COUNT('Charges Data'!T587,'Charges Data'!T595,'Charges Data'!T603,'Charges Data'!T611,'Charges Data'!T619)&gt;0,(SUM('Charges Data'!T587,'Charges Data'!T595,'Charges Data'!T603,'Charges Data'!T611,'Charges Data'!T619)/COUNT('Charges Data'!T587,'Charges Data'!T595,'Charges Data'!T603,'Charges Data'!T611,'Charges Data'!T619)),"")</f>
        <v/>
      </c>
      <c r="U25" s="177">
        <f>IF(COUNT('Charges Data'!U587,'Charges Data'!U595,'Charges Data'!U603,'Charges Data'!U611,'Charges Data'!U619)&gt;0,(SUM('Charges Data'!U587,'Charges Data'!U595,'Charges Data'!U603,'Charges Data'!U611,'Charges Data'!U619)/COUNT('Charges Data'!U587,'Charges Data'!U595,'Charges Data'!U603,'Charges Data'!U611,'Charges Data'!U619)),"")</f>
        <v>108.25</v>
      </c>
      <c r="V25" s="177" t="str">
        <f>IF(COUNT('Charges Data'!V587,'Charges Data'!V595,'Charges Data'!V603,'Charges Data'!V611,'Charges Data'!V619)&gt;0,(SUM('Charges Data'!V587,'Charges Data'!V595,'Charges Data'!V603,'Charges Data'!V611,'Charges Data'!V619)/COUNT('Charges Data'!V587,'Charges Data'!V595,'Charges Data'!V603,'Charges Data'!V611,'Charges Data'!V619)),"")</f>
        <v/>
      </c>
      <c r="W25" s="177" t="str">
        <f>IF(COUNT('Charges Data'!W587,'Charges Data'!W595,'Charges Data'!W603,'Charges Data'!W611,'Charges Data'!W619)&gt;0,(SUM('Charges Data'!W587,'Charges Data'!W595,'Charges Data'!W603,'Charges Data'!W611,'Charges Data'!W619)/COUNT('Charges Data'!W587,'Charges Data'!W595,'Charges Data'!W603,'Charges Data'!W611,'Charges Data'!W619)),"")</f>
        <v/>
      </c>
      <c r="X25" s="177" t="str">
        <f>IF(COUNT('Charges Data'!X587,'Charges Data'!X595,'Charges Data'!X603,'Charges Data'!X611,'Charges Data'!X619)&gt;0,(SUM('Charges Data'!X587,'Charges Data'!X595,'Charges Data'!X603,'Charges Data'!X611,'Charges Data'!X619)/COUNT('Charges Data'!X587,'Charges Data'!X595,'Charges Data'!X603,'Charges Data'!X611,'Charges Data'!X619)),"")</f>
        <v/>
      </c>
      <c r="Y25" s="177" t="str">
        <f>IF(COUNT('Charges Data'!Y587,'Charges Data'!Y595,'Charges Data'!Y603,'Charges Data'!Y611,'Charges Data'!Y619)&gt;0,(SUM('Charges Data'!Y587,'Charges Data'!Y595,'Charges Data'!Y603,'Charges Data'!Y611,'Charges Data'!Y619)/COUNT('Charges Data'!Y587,'Charges Data'!Y595,'Charges Data'!Y603,'Charges Data'!Y611,'Charges Data'!Y619)),"")</f>
        <v/>
      </c>
      <c r="Z25" s="177">
        <f>IF(COUNT('Charges Data'!Z587,'Charges Data'!Z595,'Charges Data'!Z603,'Charges Data'!Z611,'Charges Data'!Z619)&gt;0,(SUM('Charges Data'!Z587,'Charges Data'!Z595,'Charges Data'!Z603,'Charges Data'!Z611,'Charges Data'!Z619)/COUNT('Charges Data'!Z587,'Charges Data'!Z595,'Charges Data'!Z603,'Charges Data'!Z611,'Charges Data'!Z619)),"")</f>
        <v>96</v>
      </c>
      <c r="AA25" s="177" t="str">
        <f>IF(COUNT('Charges Data'!AA587,'Charges Data'!AA595,'Charges Data'!AA603,'Charges Data'!AA611,'Charges Data'!AA619)&gt;0,(SUM('Charges Data'!AA587,'Charges Data'!AA595,'Charges Data'!AA603,'Charges Data'!AA611,'Charges Data'!AA619)/COUNT('Charges Data'!AA587,'Charges Data'!AA595,'Charges Data'!AA603,'Charges Data'!AA611,'Charges Data'!AA619)),"")</f>
        <v/>
      </c>
      <c r="AB25" s="177">
        <f>IF(COUNT('Charges Data'!AB587,'Charges Data'!AB595,'Charges Data'!AB603,'Charges Data'!AB611,'Charges Data'!AB619)&gt;0,(SUM('Charges Data'!AB587,'Charges Data'!AB595,'Charges Data'!AB603,'Charges Data'!AB611,'Charges Data'!AB619)/COUNT('Charges Data'!AB587,'Charges Data'!AB595,'Charges Data'!AB603,'Charges Data'!AB611,'Charges Data'!AB619)),"")</f>
        <v>43.5</v>
      </c>
      <c r="AC25" s="177" t="str">
        <f>IF(COUNT('Charges Data'!AC587,'Charges Data'!AC595,'Charges Data'!AC603,'Charges Data'!AC611,'Charges Data'!AC619)&gt;0,(SUM('Charges Data'!AC587,'Charges Data'!AC595,'Charges Data'!AC603,'Charges Data'!AC611,'Charges Data'!AC619)/COUNT('Charges Data'!AC587,'Charges Data'!AC595,'Charges Data'!AC603,'Charges Data'!AC611,'Charges Data'!AC619)),"")</f>
        <v/>
      </c>
      <c r="AD25" s="177">
        <f>IF(COUNT('Charges Data'!AD587,'Charges Data'!AD595,'Charges Data'!AD603,'Charges Data'!AD611,'Charges Data'!AD619)&gt;0,(SUM('Charges Data'!AD587,'Charges Data'!AD595,'Charges Data'!AD603,'Charges Data'!AD611,'Charges Data'!AD619)/COUNT('Charges Data'!AD587,'Charges Data'!AD595,'Charges Data'!AD603,'Charges Data'!AD611,'Charges Data'!AD619)),"")</f>
        <v>45</v>
      </c>
      <c r="AE25" s="177">
        <f>IF(COUNT('Charges Data'!AE587,'Charges Data'!AE595,'Charges Data'!AE603,'Charges Data'!AE611,'Charges Data'!AE619)&gt;0,(SUM('Charges Data'!AE587,'Charges Data'!AE595,'Charges Data'!AE603,'Charges Data'!AE611,'Charges Data'!AE619)/COUNT('Charges Data'!AE587,'Charges Data'!AE595,'Charges Data'!AE603,'Charges Data'!AE611,'Charges Data'!AE619)),"")</f>
        <v>116.4</v>
      </c>
      <c r="AF25" s="177" t="str">
        <f>IF(COUNT('Charges Data'!AF587,'Charges Data'!AF595,'Charges Data'!AF603,'Charges Data'!AF611,'Charges Data'!AF619)&gt;0,(SUM('Charges Data'!AF587,'Charges Data'!AF595,'Charges Data'!AF603,'Charges Data'!AF611,'Charges Data'!AF619)/COUNT('Charges Data'!AF587,'Charges Data'!AF595,'Charges Data'!AF603,'Charges Data'!AF611,'Charges Data'!AF619)),"")</f>
        <v/>
      </c>
      <c r="AG25" s="177" t="str">
        <f>IF(COUNT('Charges Data'!AG587,'Charges Data'!AG595,'Charges Data'!AG603,'Charges Data'!AG611,'Charges Data'!AG619)&gt;0,(SUM('Charges Data'!AG587,'Charges Data'!AG595,'Charges Data'!AG603,'Charges Data'!AG611,'Charges Data'!AG619)/COUNT('Charges Data'!AG587,'Charges Data'!AG595,'Charges Data'!AG603,'Charges Data'!AG611,'Charges Data'!AG619)),"")</f>
        <v/>
      </c>
      <c r="AH25" s="177" t="str">
        <f>IF(COUNT('Charges Data'!AH587,'Charges Data'!AH595,'Charges Data'!AH603,'Charges Data'!AH611,'Charges Data'!AH619)&gt;0,(SUM('Charges Data'!AH587,'Charges Data'!AH595,'Charges Data'!AH603,'Charges Data'!AH611,'Charges Data'!AH619)/COUNT('Charges Data'!AH587,'Charges Data'!AH595,'Charges Data'!AH603,'Charges Data'!AH611,'Charges Data'!AH619)),"")</f>
        <v/>
      </c>
      <c r="AI25" s="177">
        <f>IF(COUNT('Charges Data'!AI587,'Charges Data'!AI595,'Charges Data'!AI603,'Charges Data'!AI611,'Charges Data'!AI619)&gt;0,(SUM('Charges Data'!AI587,'Charges Data'!AI595,'Charges Data'!AI603,'Charges Data'!AI611,'Charges Data'!AI619)/COUNT('Charges Data'!AI587,'Charges Data'!AI595,'Charges Data'!AI603,'Charges Data'!AI611,'Charges Data'!AI619)),"")</f>
        <v>57.9</v>
      </c>
      <c r="AJ25" s="177">
        <f>IF(COUNT('Charges Data'!AJ587,'Charges Data'!AJ595,'Charges Data'!AJ603,'Charges Data'!AJ611,'Charges Data'!AJ619)&gt;0,(SUM('Charges Data'!AJ587,'Charges Data'!AJ595,'Charges Data'!AJ603,'Charges Data'!AJ611,'Charges Data'!AJ619)/COUNT('Charges Data'!AJ587,'Charges Data'!AJ595,'Charges Data'!AJ603,'Charges Data'!AJ611,'Charges Data'!AJ619)),"")</f>
        <v>84.4</v>
      </c>
      <c r="AK25" s="177" t="str">
        <f>IF(COUNT('Charges Data'!AK587,'Charges Data'!AK595,'Charges Data'!AK603,'Charges Data'!AK611,'Charges Data'!AK619)&gt;0,(SUM('Charges Data'!AK587,'Charges Data'!AK595,'Charges Data'!AK603,'Charges Data'!AK611,'Charges Data'!AK619)/COUNT('Charges Data'!AK587,'Charges Data'!AK595,'Charges Data'!AK603,'Charges Data'!AK611,'Charges Data'!AK619)),"")</f>
        <v/>
      </c>
      <c r="AL25" s="177" t="str">
        <f>IF(COUNT('Charges Data'!AL587,'Charges Data'!AL595,'Charges Data'!AL603,'Charges Data'!AL611,'Charges Data'!AL619)&gt;0,(SUM('Charges Data'!AL587,'Charges Data'!AL595,'Charges Data'!AL603,'Charges Data'!AL611,'Charges Data'!AL619)/COUNT('Charges Data'!AL587,'Charges Data'!AL595,'Charges Data'!AL603,'Charges Data'!AL611,'Charges Data'!AL619)),"")</f>
        <v/>
      </c>
      <c r="AM25" s="177">
        <f>IF(COUNT('Charges Data'!AM587,'Charges Data'!AM595,'Charges Data'!AM603,'Charges Data'!AM611,'Charges Data'!AM619)&gt;0,(SUM('Charges Data'!AM587,'Charges Data'!AM595,'Charges Data'!AM603,'Charges Data'!AM611,'Charges Data'!AM619)/COUNT('Charges Data'!AM587,'Charges Data'!AM595,'Charges Data'!AM603,'Charges Data'!AM611,'Charges Data'!AM619)),"")</f>
        <v>84</v>
      </c>
      <c r="AN25" s="177" t="str">
        <f>IF(COUNT('Charges Data'!AN587,'Charges Data'!AN595,'Charges Data'!AN603,'Charges Data'!AN611,'Charges Data'!AN619)&gt;0,(SUM('Charges Data'!AN587,'Charges Data'!AN595,'Charges Data'!AN603,'Charges Data'!AN611,'Charges Data'!AN619)/COUNT('Charges Data'!AN587,'Charges Data'!AN595,'Charges Data'!AN603,'Charges Data'!AN611,'Charges Data'!AN619)),"")</f>
        <v/>
      </c>
      <c r="AO25" s="177">
        <f>IF(COUNT('Charges Data'!AO587,'Charges Data'!AO595,'Charges Data'!AO603,'Charges Data'!AO611,'Charges Data'!AO619)&gt;0,(SUM('Charges Data'!AO587,'Charges Data'!AO595,'Charges Data'!AO603,'Charges Data'!AO611,'Charges Data'!AO619)/COUNT('Charges Data'!AO587,'Charges Data'!AO595,'Charges Data'!AO603,'Charges Data'!AO611,'Charges Data'!AO619)),"")</f>
        <v>42</v>
      </c>
    </row>
    <row r="26" spans="2:42" ht="20.25" customHeight="1" x14ac:dyDescent="0.25">
      <c r="B26" s="172" t="s">
        <v>354</v>
      </c>
      <c r="C26" s="113" t="s">
        <v>100</v>
      </c>
      <c r="D26" s="113" t="s">
        <v>351</v>
      </c>
      <c r="E26" s="149" t="s">
        <v>82</v>
      </c>
      <c r="F26" s="113">
        <f t="shared" si="0"/>
        <v>6</v>
      </c>
      <c r="G26" s="76">
        <f t="shared" si="1"/>
        <v>48</v>
      </c>
      <c r="H26" s="175">
        <f t="shared" si="2"/>
        <v>73.766666666666666</v>
      </c>
      <c r="I26" s="76">
        <f t="shared" si="3"/>
        <v>99</v>
      </c>
      <c r="J26" s="177" t="str">
        <f>IF(COUNT('Charges Data'!J588,'Charges Data'!J596,'Charges Data'!J604,'Charges Data'!J612,'Charges Data'!J620)&gt;0,(SUM('Charges Data'!J588,'Charges Data'!J596,'Charges Data'!J604,'Charges Data'!J612,'Charges Data'!J620)/COUNT('Charges Data'!J588,'Charges Data'!J596,'Charges Data'!J604,'Charges Data'!J612,'Charges Data'!J620)),"")</f>
        <v/>
      </c>
      <c r="K26" s="177">
        <f>IF(COUNT('Charges Data'!K588,'Charges Data'!K596,'Charges Data'!K604,'Charges Data'!K612,'Charges Data'!K620)&gt;0,(SUM('Charges Data'!K588,'Charges Data'!K596,'Charges Data'!K604,'Charges Data'!K612,'Charges Data'!K620)/COUNT('Charges Data'!K588,'Charges Data'!K596,'Charges Data'!K604,'Charges Data'!K612,'Charges Data'!K620)),"")</f>
        <v>48</v>
      </c>
      <c r="L26" s="177" t="str">
        <f>IF(COUNT('Charges Data'!L588,'Charges Data'!L596,'Charges Data'!L604,'Charges Data'!L612,'Charges Data'!L620)&gt;0,(SUM('Charges Data'!L588,'Charges Data'!L596,'Charges Data'!L604,'Charges Data'!L612,'Charges Data'!L620)/COUNT('Charges Data'!L588,'Charges Data'!L596,'Charges Data'!L604,'Charges Data'!L612,'Charges Data'!L620)),"")</f>
        <v/>
      </c>
      <c r="M26" s="177" t="str">
        <f>IF(COUNT('Charges Data'!M588,'Charges Data'!M596,'Charges Data'!M604,'Charges Data'!M612,'Charges Data'!M620)&gt;0,(SUM('Charges Data'!M588,'Charges Data'!M596,'Charges Data'!M604,'Charges Data'!M612,'Charges Data'!M620)/COUNT('Charges Data'!M588,'Charges Data'!M596,'Charges Data'!M604,'Charges Data'!M612,'Charges Data'!M620)),"")</f>
        <v/>
      </c>
      <c r="N26" s="177" t="str">
        <f>IF(COUNT('Charges Data'!N588,'Charges Data'!N596,'Charges Data'!N604,'Charges Data'!N612,'Charges Data'!N620)&gt;0,(SUM('Charges Data'!N588,'Charges Data'!N596,'Charges Data'!N604,'Charges Data'!N612,'Charges Data'!N620)/COUNT('Charges Data'!N588,'Charges Data'!N596,'Charges Data'!N604,'Charges Data'!N612,'Charges Data'!N620)),"")</f>
        <v/>
      </c>
      <c r="O26" s="177">
        <f>IF(COUNT('Charges Data'!O588,'Charges Data'!O596,'Charges Data'!O604,'Charges Data'!O612,'Charges Data'!O620)&gt;0,(SUM('Charges Data'!O588,'Charges Data'!O596,'Charges Data'!O604,'Charges Data'!O612,'Charges Data'!O620)/COUNT('Charges Data'!O588,'Charges Data'!O596,'Charges Data'!O604,'Charges Data'!O612,'Charges Data'!O620)),"")</f>
        <v>58</v>
      </c>
      <c r="P26" s="177" t="str">
        <f>IF(COUNT('Charges Data'!P588,'Charges Data'!P596,'Charges Data'!P604,'Charges Data'!P612,'Charges Data'!P620)&gt;0,(SUM('Charges Data'!P588,'Charges Data'!P596,'Charges Data'!P604,'Charges Data'!P612,'Charges Data'!P620)/COUNT('Charges Data'!P588,'Charges Data'!P596,'Charges Data'!P604,'Charges Data'!P612,'Charges Data'!P620)),"")</f>
        <v/>
      </c>
      <c r="Q26" s="177" t="str">
        <f>IF(COUNT('Charges Data'!Q588,'Charges Data'!Q596,'Charges Data'!Q604,'Charges Data'!Q612,'Charges Data'!Q620)&gt;0,(SUM('Charges Data'!Q588,'Charges Data'!Q596,'Charges Data'!Q604,'Charges Data'!Q612,'Charges Data'!Q620)/COUNT('Charges Data'!Q588,'Charges Data'!Q596,'Charges Data'!Q604,'Charges Data'!Q612,'Charges Data'!Q620)),"")</f>
        <v/>
      </c>
      <c r="R26" s="177" t="str">
        <f>IF(COUNT('Charges Data'!R588,'Charges Data'!R596,'Charges Data'!R604,'Charges Data'!R612,'Charges Data'!R620)&gt;0,(SUM('Charges Data'!R588,'Charges Data'!R596,'Charges Data'!R604,'Charges Data'!R612,'Charges Data'!R620)/COUNT('Charges Data'!R588,'Charges Data'!R596,'Charges Data'!R604,'Charges Data'!R612,'Charges Data'!R620)),"")</f>
        <v/>
      </c>
      <c r="S26" s="177" t="str">
        <f>IF(COUNT('Charges Data'!S588,'Charges Data'!S596,'Charges Data'!S604,'Charges Data'!S612,'Charges Data'!S620)&gt;0,(SUM('Charges Data'!S588,'Charges Data'!S596,'Charges Data'!S604,'Charges Data'!S612,'Charges Data'!S620)/COUNT('Charges Data'!S588,'Charges Data'!S596,'Charges Data'!S604,'Charges Data'!S612,'Charges Data'!S620)),"")</f>
        <v/>
      </c>
      <c r="T26" s="177" t="str">
        <f>IF(COUNT('Charges Data'!T588,'Charges Data'!T596,'Charges Data'!T604,'Charges Data'!T612,'Charges Data'!T620)&gt;0,(SUM('Charges Data'!T588,'Charges Data'!T596,'Charges Data'!T604,'Charges Data'!T612,'Charges Data'!T620)/COUNT('Charges Data'!T588,'Charges Data'!T596,'Charges Data'!T604,'Charges Data'!T612,'Charges Data'!T620)),"")</f>
        <v/>
      </c>
      <c r="U26" s="177" t="str">
        <f>IF(COUNT('Charges Data'!U588,'Charges Data'!U596,'Charges Data'!U604,'Charges Data'!U612,'Charges Data'!U620)&gt;0,(SUM('Charges Data'!U588,'Charges Data'!U596,'Charges Data'!U604,'Charges Data'!U612,'Charges Data'!U620)/COUNT('Charges Data'!U588,'Charges Data'!U596,'Charges Data'!U604,'Charges Data'!U612,'Charges Data'!U620)),"")</f>
        <v/>
      </c>
      <c r="V26" s="177" t="str">
        <f>IF(COUNT('Charges Data'!V588,'Charges Data'!V596,'Charges Data'!V604,'Charges Data'!V612,'Charges Data'!V620)&gt;0,(SUM('Charges Data'!V588,'Charges Data'!V596,'Charges Data'!V604,'Charges Data'!V612,'Charges Data'!V620)/COUNT('Charges Data'!V588,'Charges Data'!V596,'Charges Data'!V604,'Charges Data'!V612,'Charges Data'!V620)),"")</f>
        <v/>
      </c>
      <c r="W26" s="177" t="str">
        <f>IF(COUNT('Charges Data'!W588,'Charges Data'!W596,'Charges Data'!W604,'Charges Data'!W612,'Charges Data'!W620)&gt;0,(SUM('Charges Data'!W588,'Charges Data'!W596,'Charges Data'!W604,'Charges Data'!W612,'Charges Data'!W620)/COUNT('Charges Data'!W588,'Charges Data'!W596,'Charges Data'!W604,'Charges Data'!W612,'Charges Data'!W620)),"")</f>
        <v/>
      </c>
      <c r="X26" s="177" t="str">
        <f>IF(COUNT('Charges Data'!X588,'Charges Data'!X596,'Charges Data'!X604,'Charges Data'!X612,'Charges Data'!X620)&gt;0,(SUM('Charges Data'!X588,'Charges Data'!X596,'Charges Data'!X604,'Charges Data'!X612,'Charges Data'!X620)/COUNT('Charges Data'!X588,'Charges Data'!X596,'Charges Data'!X604,'Charges Data'!X612,'Charges Data'!X620)),"")</f>
        <v/>
      </c>
      <c r="Y26" s="177">
        <f>IF(COUNT('Charges Data'!Y588,'Charges Data'!Y596,'Charges Data'!Y604,'Charges Data'!Y612,'Charges Data'!Y620)&gt;0,(SUM('Charges Data'!Y588,'Charges Data'!Y596,'Charges Data'!Y604,'Charges Data'!Y612,'Charges Data'!Y620)/COUNT('Charges Data'!Y588,'Charges Data'!Y596,'Charges Data'!Y604,'Charges Data'!Y612,'Charges Data'!Y620)),"")</f>
        <v>54.6</v>
      </c>
      <c r="Z26" s="177">
        <f>IF(COUNT('Charges Data'!Z588,'Charges Data'!Z596,'Charges Data'!Z604,'Charges Data'!Z612,'Charges Data'!Z620)&gt;0,(SUM('Charges Data'!Z588,'Charges Data'!Z596,'Charges Data'!Z604,'Charges Data'!Z612,'Charges Data'!Z620)/COUNT('Charges Data'!Z588,'Charges Data'!Z596,'Charges Data'!Z604,'Charges Data'!Z612,'Charges Data'!Z620)),"")</f>
        <v>96</v>
      </c>
      <c r="AA26" s="177" t="str">
        <f>IF(COUNT('Charges Data'!AA588,'Charges Data'!AA596,'Charges Data'!AA604,'Charges Data'!AA612,'Charges Data'!AA620)&gt;0,(SUM('Charges Data'!AA588,'Charges Data'!AA596,'Charges Data'!AA604,'Charges Data'!AA612,'Charges Data'!AA620)/COUNT('Charges Data'!AA588,'Charges Data'!AA596,'Charges Data'!AA604,'Charges Data'!AA612,'Charges Data'!AA620)),"")</f>
        <v/>
      </c>
      <c r="AB26" s="177">
        <f>IF(COUNT('Charges Data'!AB588,'Charges Data'!AB596,'Charges Data'!AB604,'Charges Data'!AB612,'Charges Data'!AB620)&gt;0,(SUM('Charges Data'!AB588,'Charges Data'!AB596,'Charges Data'!AB604,'Charges Data'!AB612,'Charges Data'!AB620)/COUNT('Charges Data'!AB588,'Charges Data'!AB596,'Charges Data'!AB604,'Charges Data'!AB612,'Charges Data'!AB620)),"")</f>
        <v>87</v>
      </c>
      <c r="AC26" s="177" t="str">
        <f>IF(COUNT('Charges Data'!AC588,'Charges Data'!AC596,'Charges Data'!AC604,'Charges Data'!AC612,'Charges Data'!AC620)&gt;0,(SUM('Charges Data'!AC588,'Charges Data'!AC596,'Charges Data'!AC604,'Charges Data'!AC612,'Charges Data'!AC620)/COUNT('Charges Data'!AC588,'Charges Data'!AC596,'Charges Data'!AC604,'Charges Data'!AC612,'Charges Data'!AC620)),"")</f>
        <v/>
      </c>
      <c r="AD26" s="177" t="str">
        <f>IF(COUNT('Charges Data'!AD588,'Charges Data'!AD596,'Charges Data'!AD604,'Charges Data'!AD612,'Charges Data'!AD620)&gt;0,(SUM('Charges Data'!AD588,'Charges Data'!AD596,'Charges Data'!AD604,'Charges Data'!AD612,'Charges Data'!AD620)/COUNT('Charges Data'!AD588,'Charges Data'!AD596,'Charges Data'!AD604,'Charges Data'!AD612,'Charges Data'!AD620)),"")</f>
        <v/>
      </c>
      <c r="AE26" s="177" t="str">
        <f>IF(COUNT('Charges Data'!AE588,'Charges Data'!AE596,'Charges Data'!AE604,'Charges Data'!AE612,'Charges Data'!AE620)&gt;0,(SUM('Charges Data'!AE588,'Charges Data'!AE596,'Charges Data'!AE604,'Charges Data'!AE612,'Charges Data'!AE620)/COUNT('Charges Data'!AE588,'Charges Data'!AE596,'Charges Data'!AE604,'Charges Data'!AE612,'Charges Data'!AE620)),"")</f>
        <v/>
      </c>
      <c r="AF26" s="177" t="str">
        <f>IF(COUNT('Charges Data'!AF588,'Charges Data'!AF596,'Charges Data'!AF604,'Charges Data'!AF612,'Charges Data'!AF620)&gt;0,(SUM('Charges Data'!AF588,'Charges Data'!AF596,'Charges Data'!AF604,'Charges Data'!AF612,'Charges Data'!AF620)/COUNT('Charges Data'!AF588,'Charges Data'!AF596,'Charges Data'!AF604,'Charges Data'!AF612,'Charges Data'!AF620)),"")</f>
        <v/>
      </c>
      <c r="AG26" s="177" t="str">
        <f>IF(COUNT('Charges Data'!AG588,'Charges Data'!AG596,'Charges Data'!AG604,'Charges Data'!AG612,'Charges Data'!AG620)&gt;0,(SUM('Charges Data'!AG588,'Charges Data'!AG596,'Charges Data'!AG604,'Charges Data'!AG612,'Charges Data'!AG620)/COUNT('Charges Data'!AG588,'Charges Data'!AG596,'Charges Data'!AG604,'Charges Data'!AG612,'Charges Data'!AG620)),"")</f>
        <v/>
      </c>
      <c r="AH26" s="177" t="str">
        <f>IF(COUNT('Charges Data'!AH588,'Charges Data'!AH596,'Charges Data'!AH604,'Charges Data'!AH612,'Charges Data'!AH620)&gt;0,(SUM('Charges Data'!AH588,'Charges Data'!AH596,'Charges Data'!AH604,'Charges Data'!AH612,'Charges Data'!AH620)/COUNT('Charges Data'!AH588,'Charges Data'!AH596,'Charges Data'!AH604,'Charges Data'!AH612,'Charges Data'!AH620)),"")</f>
        <v/>
      </c>
      <c r="AI26" s="177" t="str">
        <f>IF(COUNT('Charges Data'!AI588,'Charges Data'!AI596,'Charges Data'!AI604,'Charges Data'!AI612,'Charges Data'!AI620)&gt;0,(SUM('Charges Data'!AI588,'Charges Data'!AI596,'Charges Data'!AI604,'Charges Data'!AI612,'Charges Data'!AI620)/COUNT('Charges Data'!AI588,'Charges Data'!AI596,'Charges Data'!AI604,'Charges Data'!AI612,'Charges Data'!AI620)),"")</f>
        <v/>
      </c>
      <c r="AJ26" s="177" t="str">
        <f>IF(COUNT('Charges Data'!AJ588,'Charges Data'!AJ596,'Charges Data'!AJ604,'Charges Data'!AJ612,'Charges Data'!AJ620)&gt;0,(SUM('Charges Data'!AJ588,'Charges Data'!AJ596,'Charges Data'!AJ604,'Charges Data'!AJ612,'Charges Data'!AJ620)/COUNT('Charges Data'!AJ588,'Charges Data'!AJ596,'Charges Data'!AJ604,'Charges Data'!AJ612,'Charges Data'!AJ620)),"")</f>
        <v/>
      </c>
      <c r="AK26" s="177" t="str">
        <f>IF(COUNT('Charges Data'!AK588,'Charges Data'!AK596,'Charges Data'!AK604,'Charges Data'!AK612,'Charges Data'!AK620)&gt;0,(SUM('Charges Data'!AK588,'Charges Data'!AK596,'Charges Data'!AK604,'Charges Data'!AK612,'Charges Data'!AK620)/COUNT('Charges Data'!AK588,'Charges Data'!AK596,'Charges Data'!AK604,'Charges Data'!AK612,'Charges Data'!AK620)),"")</f>
        <v/>
      </c>
      <c r="AL26" s="177">
        <f>IF(COUNT('Charges Data'!AL588,'Charges Data'!AL596,'Charges Data'!AL604,'Charges Data'!AL612,'Charges Data'!AL620)&gt;0,(SUM('Charges Data'!AL588,'Charges Data'!AL596,'Charges Data'!AL604,'Charges Data'!AL612,'Charges Data'!AL620)/COUNT('Charges Data'!AL588,'Charges Data'!AL596,'Charges Data'!AL604,'Charges Data'!AL612,'Charges Data'!AL620)),"")</f>
        <v>99</v>
      </c>
      <c r="AM26" s="177" t="str">
        <f>IF(COUNT('Charges Data'!AM588,'Charges Data'!AM596,'Charges Data'!AM604,'Charges Data'!AM612,'Charges Data'!AM620)&gt;0,(SUM('Charges Data'!AM588,'Charges Data'!AM596,'Charges Data'!AM604,'Charges Data'!AM612,'Charges Data'!AM620)/COUNT('Charges Data'!AM588,'Charges Data'!AM596,'Charges Data'!AM604,'Charges Data'!AM612,'Charges Data'!AM620)),"")</f>
        <v/>
      </c>
      <c r="AN26" s="177" t="str">
        <f>IF(COUNT('Charges Data'!AN588,'Charges Data'!AN596,'Charges Data'!AN604,'Charges Data'!AN612,'Charges Data'!AN620)&gt;0,(SUM('Charges Data'!AN588,'Charges Data'!AN596,'Charges Data'!AN604,'Charges Data'!AN612,'Charges Data'!AN620)/COUNT('Charges Data'!AN588,'Charges Data'!AN596,'Charges Data'!AN604,'Charges Data'!AN612,'Charges Data'!AN620)),"")</f>
        <v/>
      </c>
      <c r="AO26" s="177" t="str">
        <f>IF(COUNT('Charges Data'!AO588,'Charges Data'!AO596,'Charges Data'!AO604,'Charges Data'!AO612,'Charges Data'!AO620)&gt;0,(SUM('Charges Data'!AO588,'Charges Data'!AO596,'Charges Data'!AO604,'Charges Data'!AO612,'Charges Data'!AO620)/COUNT('Charges Data'!AO588,'Charges Data'!AO596,'Charges Data'!AO604,'Charges Data'!AO612,'Charges Data'!AO620)),"")</f>
        <v/>
      </c>
      <c r="AP26" s="23"/>
    </row>
    <row r="27" spans="2:42" ht="20.25" customHeight="1" x14ac:dyDescent="0.2">
      <c r="B27" s="172" t="s">
        <v>354</v>
      </c>
      <c r="C27" s="113" t="s">
        <v>100</v>
      </c>
      <c r="D27" s="113" t="s">
        <v>351</v>
      </c>
      <c r="E27" s="149" t="s">
        <v>49</v>
      </c>
      <c r="F27" s="113">
        <f t="shared" si="0"/>
        <v>6</v>
      </c>
      <c r="G27" s="76">
        <f t="shared" si="1"/>
        <v>27</v>
      </c>
      <c r="H27" s="175">
        <f t="shared" si="2"/>
        <v>48.633333333333333</v>
      </c>
      <c r="I27" s="76">
        <f t="shared" si="3"/>
        <v>85.5</v>
      </c>
      <c r="J27" s="177" t="str">
        <f>IF(COUNT('Charges Data'!J589,'Charges Data'!J597,'Charges Data'!J605,'Charges Data'!J613,'Charges Data'!J621)&gt;0,(SUM('Charges Data'!J589,'Charges Data'!J597,'Charges Data'!J605,'Charges Data'!J613,'Charges Data'!J621)/COUNT('Charges Data'!J589,'Charges Data'!J597,'Charges Data'!J605,'Charges Data'!J613,'Charges Data'!J621)),"")</f>
        <v/>
      </c>
      <c r="K27" s="177">
        <f>IF(COUNT('Charges Data'!K589,'Charges Data'!K597,'Charges Data'!K605,'Charges Data'!K613,'Charges Data'!K621)&gt;0,(SUM('Charges Data'!K589,'Charges Data'!K597,'Charges Data'!K605,'Charges Data'!K613,'Charges Data'!K621)/COUNT('Charges Data'!K589,'Charges Data'!K597,'Charges Data'!K605,'Charges Data'!K613,'Charges Data'!K621)),"")</f>
        <v>27</v>
      </c>
      <c r="L27" s="177" t="str">
        <f>IF(COUNT('Charges Data'!L589,'Charges Data'!L597,'Charges Data'!L605,'Charges Data'!L613,'Charges Data'!L621)&gt;0,(SUM('Charges Data'!L589,'Charges Data'!L597,'Charges Data'!L605,'Charges Data'!L613,'Charges Data'!L621)/COUNT('Charges Data'!L589,'Charges Data'!L597,'Charges Data'!L605,'Charges Data'!L613,'Charges Data'!L621)),"")</f>
        <v/>
      </c>
      <c r="M27" s="177" t="str">
        <f>IF(COUNT('Charges Data'!M589,'Charges Data'!M597,'Charges Data'!M605,'Charges Data'!M613,'Charges Data'!M621)&gt;0,(SUM('Charges Data'!M589,'Charges Data'!M597,'Charges Data'!M605,'Charges Data'!M613,'Charges Data'!M621)/COUNT('Charges Data'!M589,'Charges Data'!M597,'Charges Data'!M605,'Charges Data'!M613,'Charges Data'!M621)),"")</f>
        <v/>
      </c>
      <c r="N27" s="177" t="str">
        <f>IF(COUNT('Charges Data'!N589,'Charges Data'!N597,'Charges Data'!N605,'Charges Data'!N613,'Charges Data'!N621)&gt;0,(SUM('Charges Data'!N589,'Charges Data'!N597,'Charges Data'!N605,'Charges Data'!N613,'Charges Data'!N621)/COUNT('Charges Data'!N589,'Charges Data'!N597,'Charges Data'!N605,'Charges Data'!N613,'Charges Data'!N621)),"")</f>
        <v/>
      </c>
      <c r="O27" s="177">
        <f>IF(COUNT('Charges Data'!O589,'Charges Data'!O597,'Charges Data'!O605,'Charges Data'!O613,'Charges Data'!O621)&gt;0,(SUM('Charges Data'!O589,'Charges Data'!O597,'Charges Data'!O605,'Charges Data'!O613,'Charges Data'!O621)/COUNT('Charges Data'!O589,'Charges Data'!O597,'Charges Data'!O605,'Charges Data'!O613,'Charges Data'!O621)),"")</f>
        <v>40</v>
      </c>
      <c r="P27" s="177" t="str">
        <f>IF(COUNT('Charges Data'!P589,'Charges Data'!P597,'Charges Data'!P605,'Charges Data'!P613,'Charges Data'!P621)&gt;0,(SUM('Charges Data'!P589,'Charges Data'!P597,'Charges Data'!P605,'Charges Data'!P613,'Charges Data'!P621)/COUNT('Charges Data'!P589,'Charges Data'!P597,'Charges Data'!P605,'Charges Data'!P613,'Charges Data'!P621)),"")</f>
        <v/>
      </c>
      <c r="Q27" s="177" t="str">
        <f>IF(COUNT('Charges Data'!Q589,'Charges Data'!Q597,'Charges Data'!Q605,'Charges Data'!Q613,'Charges Data'!Q621)&gt;0,(SUM('Charges Data'!Q589,'Charges Data'!Q597,'Charges Data'!Q605,'Charges Data'!Q613,'Charges Data'!Q621)/COUNT('Charges Data'!Q589,'Charges Data'!Q597,'Charges Data'!Q605,'Charges Data'!Q613,'Charges Data'!Q621)),"")</f>
        <v/>
      </c>
      <c r="R27" s="177" t="str">
        <f>IF(COUNT('Charges Data'!R589,'Charges Data'!R597,'Charges Data'!R605,'Charges Data'!R613,'Charges Data'!R621)&gt;0,(SUM('Charges Data'!R589,'Charges Data'!R597,'Charges Data'!R605,'Charges Data'!R613,'Charges Data'!R621)/COUNT('Charges Data'!R589,'Charges Data'!R597,'Charges Data'!R605,'Charges Data'!R613,'Charges Data'!R621)),"")</f>
        <v/>
      </c>
      <c r="S27" s="177" t="str">
        <f>IF(COUNT('Charges Data'!S589,'Charges Data'!S597,'Charges Data'!S605,'Charges Data'!S613,'Charges Data'!S621)&gt;0,(SUM('Charges Data'!S589,'Charges Data'!S597,'Charges Data'!S605,'Charges Data'!S613,'Charges Data'!S621)/COUNT('Charges Data'!S589,'Charges Data'!S597,'Charges Data'!S605,'Charges Data'!S613,'Charges Data'!S621)),"")</f>
        <v/>
      </c>
      <c r="T27" s="177" t="str">
        <f>IF(COUNT('Charges Data'!T589,'Charges Data'!T597,'Charges Data'!T605,'Charges Data'!T613,'Charges Data'!T621)&gt;0,(SUM('Charges Data'!T589,'Charges Data'!T597,'Charges Data'!T605,'Charges Data'!T613,'Charges Data'!T621)/COUNT('Charges Data'!T589,'Charges Data'!T597,'Charges Data'!T605,'Charges Data'!T613,'Charges Data'!T621)),"")</f>
        <v/>
      </c>
      <c r="U27" s="177" t="str">
        <f>IF(COUNT('Charges Data'!U589,'Charges Data'!U597,'Charges Data'!U605,'Charges Data'!U613,'Charges Data'!U621)&gt;0,(SUM('Charges Data'!U589,'Charges Data'!U597,'Charges Data'!U605,'Charges Data'!U613,'Charges Data'!U621)/COUNT('Charges Data'!U589,'Charges Data'!U597,'Charges Data'!U605,'Charges Data'!U613,'Charges Data'!U621)),"")</f>
        <v/>
      </c>
      <c r="V27" s="177" t="str">
        <f>IF(COUNT('Charges Data'!V589,'Charges Data'!V597,'Charges Data'!V605,'Charges Data'!V613,'Charges Data'!V621)&gt;0,(SUM('Charges Data'!V589,'Charges Data'!V597,'Charges Data'!V605,'Charges Data'!V613,'Charges Data'!V621)/COUNT('Charges Data'!V589,'Charges Data'!V597,'Charges Data'!V605,'Charges Data'!V613,'Charges Data'!V621)),"")</f>
        <v/>
      </c>
      <c r="W27" s="177" t="str">
        <f>IF(COUNT('Charges Data'!W589,'Charges Data'!W597,'Charges Data'!W605,'Charges Data'!W613,'Charges Data'!W621)&gt;0,(SUM('Charges Data'!W589,'Charges Data'!W597,'Charges Data'!W605,'Charges Data'!W613,'Charges Data'!W621)/COUNT('Charges Data'!W589,'Charges Data'!W597,'Charges Data'!W605,'Charges Data'!W613,'Charges Data'!W621)),"")</f>
        <v/>
      </c>
      <c r="X27" s="177" t="str">
        <f>IF(COUNT('Charges Data'!X589,'Charges Data'!X597,'Charges Data'!X605,'Charges Data'!X613,'Charges Data'!X621)&gt;0,(SUM('Charges Data'!X589,'Charges Data'!X597,'Charges Data'!X605,'Charges Data'!X613,'Charges Data'!X621)/COUNT('Charges Data'!X589,'Charges Data'!X597,'Charges Data'!X605,'Charges Data'!X613,'Charges Data'!X621)),"")</f>
        <v/>
      </c>
      <c r="Y27" s="177">
        <f>IF(COUNT('Charges Data'!Y589,'Charges Data'!Y597,'Charges Data'!Y605,'Charges Data'!Y613,'Charges Data'!Y621)&gt;0,(SUM('Charges Data'!Y589,'Charges Data'!Y597,'Charges Data'!Y605,'Charges Data'!Y613,'Charges Data'!Y621)/COUNT('Charges Data'!Y589,'Charges Data'!Y597,'Charges Data'!Y605,'Charges Data'!Y613,'Charges Data'!Y621)),"")</f>
        <v>38.200000000000003</v>
      </c>
      <c r="Z27" s="177">
        <f>IF(COUNT('Charges Data'!Z589,'Charges Data'!Z597,'Charges Data'!Z605,'Charges Data'!Z613,'Charges Data'!Z621)&gt;0,(SUM('Charges Data'!Z589,'Charges Data'!Z597,'Charges Data'!Z605,'Charges Data'!Z613,'Charges Data'!Z621)/COUNT('Charges Data'!Z589,'Charges Data'!Z597,'Charges Data'!Z605,'Charges Data'!Z613,'Charges Data'!Z621)),"")</f>
        <v>57.6</v>
      </c>
      <c r="AA27" s="177" t="str">
        <f>IF(COUNT('Charges Data'!AA589,'Charges Data'!AA597,'Charges Data'!AA605,'Charges Data'!AA613,'Charges Data'!AA621)&gt;0,(SUM('Charges Data'!AA589,'Charges Data'!AA597,'Charges Data'!AA605,'Charges Data'!AA613,'Charges Data'!AA621)/COUNT('Charges Data'!AA589,'Charges Data'!AA597,'Charges Data'!AA605,'Charges Data'!AA613,'Charges Data'!AA621)),"")</f>
        <v/>
      </c>
      <c r="AB27" s="177">
        <f>IF(COUNT('Charges Data'!AB589,'Charges Data'!AB597,'Charges Data'!AB605,'Charges Data'!AB613,'Charges Data'!AB621)&gt;0,(SUM('Charges Data'!AB589,'Charges Data'!AB597,'Charges Data'!AB605,'Charges Data'!AB613,'Charges Data'!AB621)/COUNT('Charges Data'!AB589,'Charges Data'!AB597,'Charges Data'!AB605,'Charges Data'!AB613,'Charges Data'!AB621)),"")</f>
        <v>43.5</v>
      </c>
      <c r="AC27" s="177" t="str">
        <f>IF(COUNT('Charges Data'!AC589,'Charges Data'!AC597,'Charges Data'!AC605,'Charges Data'!AC613,'Charges Data'!AC621)&gt;0,(SUM('Charges Data'!AC589,'Charges Data'!AC597,'Charges Data'!AC605,'Charges Data'!AC613,'Charges Data'!AC621)/COUNT('Charges Data'!AC589,'Charges Data'!AC597,'Charges Data'!AC605,'Charges Data'!AC613,'Charges Data'!AC621)),"")</f>
        <v/>
      </c>
      <c r="AD27" s="177" t="str">
        <f>IF(COUNT('Charges Data'!AD589,'Charges Data'!AD597,'Charges Data'!AD605,'Charges Data'!AD613,'Charges Data'!AD621)&gt;0,(SUM('Charges Data'!AD589,'Charges Data'!AD597,'Charges Data'!AD605,'Charges Data'!AD613,'Charges Data'!AD621)/COUNT('Charges Data'!AD589,'Charges Data'!AD597,'Charges Data'!AD605,'Charges Data'!AD613,'Charges Data'!AD621)),"")</f>
        <v/>
      </c>
      <c r="AE27" s="177" t="str">
        <f>IF(COUNT('Charges Data'!AE589,'Charges Data'!AE597,'Charges Data'!AE605,'Charges Data'!AE613,'Charges Data'!AE621)&gt;0,(SUM('Charges Data'!AE589,'Charges Data'!AE597,'Charges Data'!AE605,'Charges Data'!AE613,'Charges Data'!AE621)/COUNT('Charges Data'!AE589,'Charges Data'!AE597,'Charges Data'!AE605,'Charges Data'!AE613,'Charges Data'!AE621)),"")</f>
        <v/>
      </c>
      <c r="AF27" s="177" t="str">
        <f>IF(COUNT('Charges Data'!AF589,'Charges Data'!AF597,'Charges Data'!AF605,'Charges Data'!AF613,'Charges Data'!AF621)&gt;0,(SUM('Charges Data'!AF589,'Charges Data'!AF597,'Charges Data'!AF605,'Charges Data'!AF613,'Charges Data'!AF621)/COUNT('Charges Data'!AF589,'Charges Data'!AF597,'Charges Data'!AF605,'Charges Data'!AF613,'Charges Data'!AF621)),"")</f>
        <v/>
      </c>
      <c r="AG27" s="177" t="str">
        <f>IF(COUNT('Charges Data'!AG589,'Charges Data'!AG597,'Charges Data'!AG605,'Charges Data'!AG613,'Charges Data'!AG621)&gt;0,(SUM('Charges Data'!AG589,'Charges Data'!AG597,'Charges Data'!AG605,'Charges Data'!AG613,'Charges Data'!AG621)/COUNT('Charges Data'!AG589,'Charges Data'!AG597,'Charges Data'!AG605,'Charges Data'!AG613,'Charges Data'!AG621)),"")</f>
        <v/>
      </c>
      <c r="AH27" s="177" t="str">
        <f>IF(COUNT('Charges Data'!AH589,'Charges Data'!AH597,'Charges Data'!AH605,'Charges Data'!AH613,'Charges Data'!AH621)&gt;0,(SUM('Charges Data'!AH589,'Charges Data'!AH597,'Charges Data'!AH605,'Charges Data'!AH613,'Charges Data'!AH621)/COUNT('Charges Data'!AH589,'Charges Data'!AH597,'Charges Data'!AH605,'Charges Data'!AH613,'Charges Data'!AH621)),"")</f>
        <v/>
      </c>
      <c r="AI27" s="177" t="str">
        <f>IF(COUNT('Charges Data'!AI589,'Charges Data'!AI597,'Charges Data'!AI605,'Charges Data'!AI613,'Charges Data'!AI621)&gt;0,(SUM('Charges Data'!AI589,'Charges Data'!AI597,'Charges Data'!AI605,'Charges Data'!AI613,'Charges Data'!AI621)/COUNT('Charges Data'!AI589,'Charges Data'!AI597,'Charges Data'!AI605,'Charges Data'!AI613,'Charges Data'!AI621)),"")</f>
        <v/>
      </c>
      <c r="AJ27" s="177" t="str">
        <f>IF(COUNT('Charges Data'!AJ589,'Charges Data'!AJ597,'Charges Data'!AJ605,'Charges Data'!AJ613,'Charges Data'!AJ621)&gt;0,(SUM('Charges Data'!AJ589,'Charges Data'!AJ597,'Charges Data'!AJ605,'Charges Data'!AJ613,'Charges Data'!AJ621)/COUNT('Charges Data'!AJ589,'Charges Data'!AJ597,'Charges Data'!AJ605,'Charges Data'!AJ613,'Charges Data'!AJ621)),"")</f>
        <v/>
      </c>
      <c r="AK27" s="177" t="str">
        <f>IF(COUNT('Charges Data'!AK589,'Charges Data'!AK597,'Charges Data'!AK605,'Charges Data'!AK613,'Charges Data'!AK621)&gt;0,(SUM('Charges Data'!AK589,'Charges Data'!AK597,'Charges Data'!AK605,'Charges Data'!AK613,'Charges Data'!AK621)/COUNT('Charges Data'!AK589,'Charges Data'!AK597,'Charges Data'!AK605,'Charges Data'!AK613,'Charges Data'!AK621)),"")</f>
        <v/>
      </c>
      <c r="AL27" s="177">
        <f>IF(COUNT('Charges Data'!AL589,'Charges Data'!AL597,'Charges Data'!AL605,'Charges Data'!AL613,'Charges Data'!AL621)&gt;0,(SUM('Charges Data'!AL589,'Charges Data'!AL597,'Charges Data'!AL605,'Charges Data'!AL613,'Charges Data'!AL621)/COUNT('Charges Data'!AL589,'Charges Data'!AL597,'Charges Data'!AL605,'Charges Data'!AL613,'Charges Data'!AL621)),"")</f>
        <v>85.5</v>
      </c>
      <c r="AM27" s="177" t="str">
        <f>IF(COUNT('Charges Data'!AM589,'Charges Data'!AM597,'Charges Data'!AM605,'Charges Data'!AM613,'Charges Data'!AM621)&gt;0,(SUM('Charges Data'!AM589,'Charges Data'!AM597,'Charges Data'!AM605,'Charges Data'!AM613,'Charges Data'!AM621)/COUNT('Charges Data'!AM589,'Charges Data'!AM597,'Charges Data'!AM605,'Charges Data'!AM613,'Charges Data'!AM621)),"")</f>
        <v/>
      </c>
      <c r="AN27" s="177" t="str">
        <f>IF(COUNT('Charges Data'!AN589,'Charges Data'!AN597,'Charges Data'!AN605,'Charges Data'!AN613,'Charges Data'!AN621)&gt;0,(SUM('Charges Data'!AN589,'Charges Data'!AN597,'Charges Data'!AN605,'Charges Data'!AN613,'Charges Data'!AN621)/COUNT('Charges Data'!AN589,'Charges Data'!AN597,'Charges Data'!AN605,'Charges Data'!AN613,'Charges Data'!AN621)),"")</f>
        <v/>
      </c>
      <c r="AO27" s="177" t="str">
        <f>IF(COUNT('Charges Data'!AO589,'Charges Data'!AO597,'Charges Data'!AO605,'Charges Data'!AO613,'Charges Data'!AO621)&gt;0,(SUM('Charges Data'!AO589,'Charges Data'!AO597,'Charges Data'!AO605,'Charges Data'!AO613,'Charges Data'!AO621)/COUNT('Charges Data'!AO589,'Charges Data'!AO597,'Charges Data'!AO605,'Charges Data'!AO613,'Charges Data'!AO621)),"")</f>
        <v/>
      </c>
    </row>
    <row r="28" spans="2:42" ht="20.25" customHeight="1" x14ac:dyDescent="0.2">
      <c r="B28" s="172" t="s">
        <v>354</v>
      </c>
      <c r="C28" s="113" t="s">
        <v>100</v>
      </c>
      <c r="D28" s="113" t="s">
        <v>351</v>
      </c>
      <c r="E28" s="149" t="s">
        <v>83</v>
      </c>
      <c r="F28" s="113">
        <f t="shared" si="0"/>
        <v>4</v>
      </c>
      <c r="G28" s="76">
        <f t="shared" si="1"/>
        <v>27</v>
      </c>
      <c r="H28" s="175">
        <f t="shared" si="2"/>
        <v>42.024999999999999</v>
      </c>
      <c r="I28" s="76">
        <f t="shared" si="3"/>
        <v>57.6</v>
      </c>
      <c r="J28" s="177" t="str">
        <f>IF(COUNT('Charges Data'!J590,'Charges Data'!J598,'Charges Data'!J606,'Charges Data'!J614,'Charges Data'!J622)&gt;0,(SUM('Charges Data'!J590,'Charges Data'!J598,'Charges Data'!J606,'Charges Data'!J614,'Charges Data'!J622)/COUNT('Charges Data'!J590,'Charges Data'!J598,'Charges Data'!J606,'Charges Data'!J614,'Charges Data'!J622)),"")</f>
        <v/>
      </c>
      <c r="K28" s="177">
        <f>IF(COUNT('Charges Data'!K590,'Charges Data'!K598,'Charges Data'!K606,'Charges Data'!K614,'Charges Data'!K622)&gt;0,(SUM('Charges Data'!K590,'Charges Data'!K598,'Charges Data'!K606,'Charges Data'!K614,'Charges Data'!K622)/COUNT('Charges Data'!K590,'Charges Data'!K598,'Charges Data'!K606,'Charges Data'!K614,'Charges Data'!K622)),"")</f>
        <v>27</v>
      </c>
      <c r="L28" s="177" t="str">
        <f>IF(COUNT('Charges Data'!L590,'Charges Data'!L598,'Charges Data'!L606,'Charges Data'!L614,'Charges Data'!L622)&gt;0,(SUM('Charges Data'!L590,'Charges Data'!L598,'Charges Data'!L606,'Charges Data'!L614,'Charges Data'!L622)/COUNT('Charges Data'!L590,'Charges Data'!L598,'Charges Data'!L606,'Charges Data'!L614,'Charges Data'!L622)),"")</f>
        <v/>
      </c>
      <c r="M28" s="177" t="str">
        <f>IF(COUNT('Charges Data'!M590,'Charges Data'!M598,'Charges Data'!M606,'Charges Data'!M614,'Charges Data'!M622)&gt;0,(SUM('Charges Data'!M590,'Charges Data'!M598,'Charges Data'!M606,'Charges Data'!M614,'Charges Data'!M622)/COUNT('Charges Data'!M590,'Charges Data'!M598,'Charges Data'!M606,'Charges Data'!M614,'Charges Data'!M622)),"")</f>
        <v/>
      </c>
      <c r="N28" s="177" t="str">
        <f>IF(COUNT('Charges Data'!N590,'Charges Data'!N598,'Charges Data'!N606,'Charges Data'!N614,'Charges Data'!N622)&gt;0,(SUM('Charges Data'!N590,'Charges Data'!N598,'Charges Data'!N606,'Charges Data'!N614,'Charges Data'!N622)/COUNT('Charges Data'!N590,'Charges Data'!N598,'Charges Data'!N606,'Charges Data'!N614,'Charges Data'!N622)),"")</f>
        <v/>
      </c>
      <c r="O28" s="177">
        <f>IF(COUNT('Charges Data'!O590,'Charges Data'!O598,'Charges Data'!O606,'Charges Data'!O614,'Charges Data'!O622)&gt;0,(SUM('Charges Data'!O590,'Charges Data'!O598,'Charges Data'!O606,'Charges Data'!O614,'Charges Data'!O622)/COUNT('Charges Data'!O590,'Charges Data'!O598,'Charges Data'!O606,'Charges Data'!O614,'Charges Data'!O622)),"")</f>
        <v>40</v>
      </c>
      <c r="P28" s="177" t="str">
        <f>IF(COUNT('Charges Data'!P590,'Charges Data'!P598,'Charges Data'!P606,'Charges Data'!P614,'Charges Data'!P622)&gt;0,(SUM('Charges Data'!P590,'Charges Data'!P598,'Charges Data'!P606,'Charges Data'!P614,'Charges Data'!P622)/COUNT('Charges Data'!P590,'Charges Data'!P598,'Charges Data'!P606,'Charges Data'!P614,'Charges Data'!P622)),"")</f>
        <v/>
      </c>
      <c r="Q28" s="177" t="str">
        <f>IF(COUNT('Charges Data'!Q590,'Charges Data'!Q598,'Charges Data'!Q606,'Charges Data'!Q614,'Charges Data'!Q622)&gt;0,(SUM('Charges Data'!Q590,'Charges Data'!Q598,'Charges Data'!Q606,'Charges Data'!Q614,'Charges Data'!Q622)/COUNT('Charges Data'!Q590,'Charges Data'!Q598,'Charges Data'!Q606,'Charges Data'!Q614,'Charges Data'!Q622)),"")</f>
        <v/>
      </c>
      <c r="R28" s="177" t="str">
        <f>IF(COUNT('Charges Data'!R590,'Charges Data'!R598,'Charges Data'!R606,'Charges Data'!R614,'Charges Data'!R622)&gt;0,(SUM('Charges Data'!R590,'Charges Data'!R598,'Charges Data'!R606,'Charges Data'!R614,'Charges Data'!R622)/COUNT('Charges Data'!R590,'Charges Data'!R598,'Charges Data'!R606,'Charges Data'!R614,'Charges Data'!R622)),"")</f>
        <v/>
      </c>
      <c r="S28" s="177" t="str">
        <f>IF(COUNT('Charges Data'!S590,'Charges Data'!S598,'Charges Data'!S606,'Charges Data'!S614,'Charges Data'!S622)&gt;0,(SUM('Charges Data'!S590,'Charges Data'!S598,'Charges Data'!S606,'Charges Data'!S614,'Charges Data'!S622)/COUNT('Charges Data'!S590,'Charges Data'!S598,'Charges Data'!S606,'Charges Data'!S614,'Charges Data'!S622)),"")</f>
        <v/>
      </c>
      <c r="T28" s="177" t="str">
        <f>IF(COUNT('Charges Data'!T590,'Charges Data'!T598,'Charges Data'!T606,'Charges Data'!T614,'Charges Data'!T622)&gt;0,(SUM('Charges Data'!T590,'Charges Data'!T598,'Charges Data'!T606,'Charges Data'!T614,'Charges Data'!T622)/COUNT('Charges Data'!T590,'Charges Data'!T598,'Charges Data'!T606,'Charges Data'!T614,'Charges Data'!T622)),"")</f>
        <v/>
      </c>
      <c r="U28" s="177" t="str">
        <f>IF(COUNT('Charges Data'!U590,'Charges Data'!U598,'Charges Data'!U606,'Charges Data'!U614,'Charges Data'!U622)&gt;0,(SUM('Charges Data'!U590,'Charges Data'!U598,'Charges Data'!U606,'Charges Data'!U614,'Charges Data'!U622)/COUNT('Charges Data'!U590,'Charges Data'!U598,'Charges Data'!U606,'Charges Data'!U614,'Charges Data'!U622)),"")</f>
        <v/>
      </c>
      <c r="V28" s="177" t="str">
        <f>IF(COUNT('Charges Data'!V590,'Charges Data'!V598,'Charges Data'!V606,'Charges Data'!V614,'Charges Data'!V622)&gt;0,(SUM('Charges Data'!V590,'Charges Data'!V598,'Charges Data'!V606,'Charges Data'!V614,'Charges Data'!V622)/COUNT('Charges Data'!V590,'Charges Data'!V598,'Charges Data'!V606,'Charges Data'!V614,'Charges Data'!V622)),"")</f>
        <v/>
      </c>
      <c r="W28" s="177" t="str">
        <f>IF(COUNT('Charges Data'!W590,'Charges Data'!W598,'Charges Data'!W606,'Charges Data'!W614,'Charges Data'!W622)&gt;0,(SUM('Charges Data'!W590,'Charges Data'!W598,'Charges Data'!W606,'Charges Data'!W614,'Charges Data'!W622)/COUNT('Charges Data'!W590,'Charges Data'!W598,'Charges Data'!W606,'Charges Data'!W614,'Charges Data'!W622)),"")</f>
        <v/>
      </c>
      <c r="X28" s="177" t="str">
        <f>IF(COUNT('Charges Data'!X590,'Charges Data'!X598,'Charges Data'!X606,'Charges Data'!X614,'Charges Data'!X622)&gt;0,(SUM('Charges Data'!X590,'Charges Data'!X598,'Charges Data'!X606,'Charges Data'!X614,'Charges Data'!X622)/COUNT('Charges Data'!X590,'Charges Data'!X598,'Charges Data'!X606,'Charges Data'!X614,'Charges Data'!X622)),"")</f>
        <v/>
      </c>
      <c r="Y28" s="177" t="str">
        <f>IF(COUNT('Charges Data'!Y590,'Charges Data'!Y598,'Charges Data'!Y606,'Charges Data'!Y614,'Charges Data'!Y622)&gt;0,(SUM('Charges Data'!Y590,'Charges Data'!Y598,'Charges Data'!Y606,'Charges Data'!Y614,'Charges Data'!Y622)/COUNT('Charges Data'!Y590,'Charges Data'!Y598,'Charges Data'!Y606,'Charges Data'!Y614,'Charges Data'!Y622)),"")</f>
        <v/>
      </c>
      <c r="Z28" s="177">
        <f>IF(COUNT('Charges Data'!Z590,'Charges Data'!Z598,'Charges Data'!Z606,'Charges Data'!Z614,'Charges Data'!Z622)&gt;0,(SUM('Charges Data'!Z590,'Charges Data'!Z598,'Charges Data'!Z606,'Charges Data'!Z614,'Charges Data'!Z622)/COUNT('Charges Data'!Z590,'Charges Data'!Z598,'Charges Data'!Z606,'Charges Data'!Z614,'Charges Data'!Z622)),"")</f>
        <v>57.6</v>
      </c>
      <c r="AA28" s="177" t="str">
        <f>IF(COUNT('Charges Data'!AA590,'Charges Data'!AA598,'Charges Data'!AA606,'Charges Data'!AA614,'Charges Data'!AA622)&gt;0,(SUM('Charges Data'!AA590,'Charges Data'!AA598,'Charges Data'!AA606,'Charges Data'!AA614,'Charges Data'!AA622)/COUNT('Charges Data'!AA590,'Charges Data'!AA598,'Charges Data'!AA606,'Charges Data'!AA614,'Charges Data'!AA622)),"")</f>
        <v/>
      </c>
      <c r="AB28" s="177">
        <f>IF(COUNT('Charges Data'!AB590,'Charges Data'!AB598,'Charges Data'!AB606,'Charges Data'!AB614,'Charges Data'!AB622)&gt;0,(SUM('Charges Data'!AB590,'Charges Data'!AB598,'Charges Data'!AB606,'Charges Data'!AB614,'Charges Data'!AB622)/COUNT('Charges Data'!AB590,'Charges Data'!AB598,'Charges Data'!AB606,'Charges Data'!AB614,'Charges Data'!AB622)),"")</f>
        <v>43.5</v>
      </c>
      <c r="AC28" s="177" t="str">
        <f>IF(COUNT('Charges Data'!AC590,'Charges Data'!AC598,'Charges Data'!AC606,'Charges Data'!AC614,'Charges Data'!AC622)&gt;0,(SUM('Charges Data'!AC590,'Charges Data'!AC598,'Charges Data'!AC606,'Charges Data'!AC614,'Charges Data'!AC622)/COUNT('Charges Data'!AC590,'Charges Data'!AC598,'Charges Data'!AC606,'Charges Data'!AC614,'Charges Data'!AC622)),"")</f>
        <v/>
      </c>
      <c r="AD28" s="177" t="str">
        <f>IF(COUNT('Charges Data'!AD590,'Charges Data'!AD598,'Charges Data'!AD606,'Charges Data'!AD614,'Charges Data'!AD622)&gt;0,(SUM('Charges Data'!AD590,'Charges Data'!AD598,'Charges Data'!AD606,'Charges Data'!AD614,'Charges Data'!AD622)/COUNT('Charges Data'!AD590,'Charges Data'!AD598,'Charges Data'!AD606,'Charges Data'!AD614,'Charges Data'!AD622)),"")</f>
        <v/>
      </c>
      <c r="AE28" s="177" t="str">
        <f>IF(COUNT('Charges Data'!AE590,'Charges Data'!AE598,'Charges Data'!AE606,'Charges Data'!AE614,'Charges Data'!AE622)&gt;0,(SUM('Charges Data'!AE590,'Charges Data'!AE598,'Charges Data'!AE606,'Charges Data'!AE614,'Charges Data'!AE622)/COUNT('Charges Data'!AE590,'Charges Data'!AE598,'Charges Data'!AE606,'Charges Data'!AE614,'Charges Data'!AE622)),"")</f>
        <v/>
      </c>
      <c r="AF28" s="177" t="str">
        <f>IF(COUNT('Charges Data'!AF590,'Charges Data'!AF598,'Charges Data'!AF606,'Charges Data'!AF614,'Charges Data'!AF622)&gt;0,(SUM('Charges Data'!AF590,'Charges Data'!AF598,'Charges Data'!AF606,'Charges Data'!AF614,'Charges Data'!AF622)/COUNT('Charges Data'!AF590,'Charges Data'!AF598,'Charges Data'!AF606,'Charges Data'!AF614,'Charges Data'!AF622)),"")</f>
        <v/>
      </c>
      <c r="AG28" s="177" t="str">
        <f>IF(COUNT('Charges Data'!AG590,'Charges Data'!AG598,'Charges Data'!AG606,'Charges Data'!AG614,'Charges Data'!AG622)&gt;0,(SUM('Charges Data'!AG590,'Charges Data'!AG598,'Charges Data'!AG606,'Charges Data'!AG614,'Charges Data'!AG622)/COUNT('Charges Data'!AG590,'Charges Data'!AG598,'Charges Data'!AG606,'Charges Data'!AG614,'Charges Data'!AG622)),"")</f>
        <v/>
      </c>
      <c r="AH28" s="177" t="str">
        <f>IF(COUNT('Charges Data'!AH590,'Charges Data'!AH598,'Charges Data'!AH606,'Charges Data'!AH614,'Charges Data'!AH622)&gt;0,(SUM('Charges Data'!AH590,'Charges Data'!AH598,'Charges Data'!AH606,'Charges Data'!AH614,'Charges Data'!AH622)/COUNT('Charges Data'!AH590,'Charges Data'!AH598,'Charges Data'!AH606,'Charges Data'!AH614,'Charges Data'!AH622)),"")</f>
        <v/>
      </c>
      <c r="AI28" s="177" t="str">
        <f>IF(COUNT('Charges Data'!AI590,'Charges Data'!AI598,'Charges Data'!AI606,'Charges Data'!AI614,'Charges Data'!AI622)&gt;0,(SUM('Charges Data'!AI590,'Charges Data'!AI598,'Charges Data'!AI606,'Charges Data'!AI614,'Charges Data'!AI622)/COUNT('Charges Data'!AI590,'Charges Data'!AI598,'Charges Data'!AI606,'Charges Data'!AI614,'Charges Data'!AI622)),"")</f>
        <v/>
      </c>
      <c r="AJ28" s="177" t="str">
        <f>IF(COUNT('Charges Data'!AJ590,'Charges Data'!AJ598,'Charges Data'!AJ606,'Charges Data'!AJ614,'Charges Data'!AJ622)&gt;0,(SUM('Charges Data'!AJ590,'Charges Data'!AJ598,'Charges Data'!AJ606,'Charges Data'!AJ614,'Charges Data'!AJ622)/COUNT('Charges Data'!AJ590,'Charges Data'!AJ598,'Charges Data'!AJ606,'Charges Data'!AJ614,'Charges Data'!AJ622)),"")</f>
        <v/>
      </c>
      <c r="AK28" s="177" t="str">
        <f>IF(COUNT('Charges Data'!AK590,'Charges Data'!AK598,'Charges Data'!AK606,'Charges Data'!AK614,'Charges Data'!AK622)&gt;0,(SUM('Charges Data'!AK590,'Charges Data'!AK598,'Charges Data'!AK606,'Charges Data'!AK614,'Charges Data'!AK622)/COUNT('Charges Data'!AK590,'Charges Data'!AK598,'Charges Data'!AK606,'Charges Data'!AK614,'Charges Data'!AK622)),"")</f>
        <v/>
      </c>
      <c r="AL28" s="177" t="str">
        <f>IF(COUNT('Charges Data'!AL590,'Charges Data'!AL598,'Charges Data'!AL606,'Charges Data'!AL614,'Charges Data'!AL622)&gt;0,(SUM('Charges Data'!AL590,'Charges Data'!AL598,'Charges Data'!AL606,'Charges Data'!AL614,'Charges Data'!AL622)/COUNT('Charges Data'!AL590,'Charges Data'!AL598,'Charges Data'!AL606,'Charges Data'!AL614,'Charges Data'!AL622)),"")</f>
        <v/>
      </c>
      <c r="AM28" s="177" t="str">
        <f>IF(COUNT('Charges Data'!AM590,'Charges Data'!AM598,'Charges Data'!AM606,'Charges Data'!AM614,'Charges Data'!AM622)&gt;0,(SUM('Charges Data'!AM590,'Charges Data'!AM598,'Charges Data'!AM606,'Charges Data'!AM614,'Charges Data'!AM622)/COUNT('Charges Data'!AM590,'Charges Data'!AM598,'Charges Data'!AM606,'Charges Data'!AM614,'Charges Data'!AM622)),"")</f>
        <v/>
      </c>
      <c r="AN28" s="177" t="str">
        <f>IF(COUNT('Charges Data'!AN590,'Charges Data'!AN598,'Charges Data'!AN606,'Charges Data'!AN614,'Charges Data'!AN622)&gt;0,(SUM('Charges Data'!AN590,'Charges Data'!AN598,'Charges Data'!AN606,'Charges Data'!AN614,'Charges Data'!AN622)/COUNT('Charges Data'!AN590,'Charges Data'!AN598,'Charges Data'!AN606,'Charges Data'!AN614,'Charges Data'!AN622)),"")</f>
        <v/>
      </c>
      <c r="AO28" s="177" t="str">
        <f>IF(COUNT('Charges Data'!AO590,'Charges Data'!AO598,'Charges Data'!AO606,'Charges Data'!AO614,'Charges Data'!AO622)&gt;0,(SUM('Charges Data'!AO590,'Charges Data'!AO598,'Charges Data'!AO606,'Charges Data'!AO614,'Charges Data'!AO622)/COUNT('Charges Data'!AO590,'Charges Data'!AO598,'Charges Data'!AO606,'Charges Data'!AO614,'Charges Data'!AO622)),"")</f>
        <v/>
      </c>
    </row>
    <row r="29" spans="2:42" ht="20.25" customHeight="1" x14ac:dyDescent="0.2">
      <c r="B29" s="172" t="s">
        <v>354</v>
      </c>
      <c r="C29" s="113" t="s">
        <v>100</v>
      </c>
      <c r="D29" s="113" t="s">
        <v>351</v>
      </c>
      <c r="E29" s="149" t="s">
        <v>43</v>
      </c>
      <c r="F29" s="113">
        <f t="shared" si="0"/>
        <v>4</v>
      </c>
      <c r="G29" s="76">
        <f t="shared" si="1"/>
        <v>27</v>
      </c>
      <c r="H29" s="175">
        <f t="shared" si="2"/>
        <v>51.625</v>
      </c>
      <c r="I29" s="76">
        <f t="shared" si="3"/>
        <v>96</v>
      </c>
      <c r="J29" s="177" t="str">
        <f>IF(COUNT('Charges Data'!J591,'Charges Data'!J599,'Charges Data'!J607,'Charges Data'!J615,'Charges Data'!J623)&gt;0,(SUM('Charges Data'!J591,'Charges Data'!J599,'Charges Data'!J607,'Charges Data'!J615,'Charges Data'!J623)/COUNT('Charges Data'!J591,'Charges Data'!J599,'Charges Data'!J607,'Charges Data'!J615,'Charges Data'!J623)),"")</f>
        <v/>
      </c>
      <c r="K29" s="177">
        <f>IF(COUNT('Charges Data'!K591,'Charges Data'!K599,'Charges Data'!K607,'Charges Data'!K615,'Charges Data'!K623)&gt;0,(SUM('Charges Data'!K591,'Charges Data'!K599,'Charges Data'!K607,'Charges Data'!K615,'Charges Data'!K623)/COUNT('Charges Data'!K591,'Charges Data'!K599,'Charges Data'!K607,'Charges Data'!K615,'Charges Data'!K623)),"")</f>
        <v>27</v>
      </c>
      <c r="L29" s="177" t="str">
        <f>IF(COUNT('Charges Data'!L591,'Charges Data'!L599,'Charges Data'!L607,'Charges Data'!L615,'Charges Data'!L623)&gt;0,(SUM('Charges Data'!L591,'Charges Data'!L599,'Charges Data'!L607,'Charges Data'!L615,'Charges Data'!L623)/COUNT('Charges Data'!L591,'Charges Data'!L599,'Charges Data'!L607,'Charges Data'!L615,'Charges Data'!L623)),"")</f>
        <v/>
      </c>
      <c r="M29" s="177" t="str">
        <f>IF(COUNT('Charges Data'!M591,'Charges Data'!M599,'Charges Data'!M607,'Charges Data'!M615,'Charges Data'!M623)&gt;0,(SUM('Charges Data'!M591,'Charges Data'!M599,'Charges Data'!M607,'Charges Data'!M615,'Charges Data'!M623)/COUNT('Charges Data'!M591,'Charges Data'!M599,'Charges Data'!M607,'Charges Data'!M615,'Charges Data'!M623)),"")</f>
        <v/>
      </c>
      <c r="N29" s="177" t="str">
        <f>IF(COUNT('Charges Data'!N591,'Charges Data'!N599,'Charges Data'!N607,'Charges Data'!N615,'Charges Data'!N623)&gt;0,(SUM('Charges Data'!N591,'Charges Data'!N599,'Charges Data'!N607,'Charges Data'!N615,'Charges Data'!N623)/COUNT('Charges Data'!N591,'Charges Data'!N599,'Charges Data'!N607,'Charges Data'!N615,'Charges Data'!N623)),"")</f>
        <v/>
      </c>
      <c r="O29" s="177">
        <f>IF(COUNT('Charges Data'!O591,'Charges Data'!O599,'Charges Data'!O607,'Charges Data'!O615,'Charges Data'!O623)&gt;0,(SUM('Charges Data'!O591,'Charges Data'!O599,'Charges Data'!O607,'Charges Data'!O615,'Charges Data'!O623)/COUNT('Charges Data'!O591,'Charges Data'!O599,'Charges Data'!O607,'Charges Data'!O615,'Charges Data'!O623)),"")</f>
        <v>40</v>
      </c>
      <c r="P29" s="177" t="str">
        <f>IF(COUNT('Charges Data'!P591,'Charges Data'!P599,'Charges Data'!P607,'Charges Data'!P615,'Charges Data'!P623)&gt;0,(SUM('Charges Data'!P591,'Charges Data'!P599,'Charges Data'!P607,'Charges Data'!P615,'Charges Data'!P623)/COUNT('Charges Data'!P591,'Charges Data'!P599,'Charges Data'!P607,'Charges Data'!P615,'Charges Data'!P623)),"")</f>
        <v/>
      </c>
      <c r="Q29" s="177" t="str">
        <f>IF(COUNT('Charges Data'!Q591,'Charges Data'!Q599,'Charges Data'!Q607,'Charges Data'!Q615,'Charges Data'!Q623)&gt;0,(SUM('Charges Data'!Q591,'Charges Data'!Q599,'Charges Data'!Q607,'Charges Data'!Q615,'Charges Data'!Q623)/COUNT('Charges Data'!Q591,'Charges Data'!Q599,'Charges Data'!Q607,'Charges Data'!Q615,'Charges Data'!Q623)),"")</f>
        <v/>
      </c>
      <c r="R29" s="177" t="str">
        <f>IF(COUNT('Charges Data'!R591,'Charges Data'!R599,'Charges Data'!R607,'Charges Data'!R615,'Charges Data'!R623)&gt;0,(SUM('Charges Data'!R591,'Charges Data'!R599,'Charges Data'!R607,'Charges Data'!R615,'Charges Data'!R623)/COUNT('Charges Data'!R591,'Charges Data'!R599,'Charges Data'!R607,'Charges Data'!R615,'Charges Data'!R623)),"")</f>
        <v/>
      </c>
      <c r="S29" s="177" t="str">
        <f>IF(COUNT('Charges Data'!S591,'Charges Data'!S599,'Charges Data'!S607,'Charges Data'!S615,'Charges Data'!S623)&gt;0,(SUM('Charges Data'!S591,'Charges Data'!S599,'Charges Data'!S607,'Charges Data'!S615,'Charges Data'!S623)/COUNT('Charges Data'!S591,'Charges Data'!S599,'Charges Data'!S607,'Charges Data'!S615,'Charges Data'!S623)),"")</f>
        <v/>
      </c>
      <c r="T29" s="177" t="str">
        <f>IF(COUNT('Charges Data'!T591,'Charges Data'!T599,'Charges Data'!T607,'Charges Data'!T615,'Charges Data'!T623)&gt;0,(SUM('Charges Data'!T591,'Charges Data'!T599,'Charges Data'!T607,'Charges Data'!T615,'Charges Data'!T623)/COUNT('Charges Data'!T591,'Charges Data'!T599,'Charges Data'!T607,'Charges Data'!T615,'Charges Data'!T623)),"")</f>
        <v/>
      </c>
      <c r="U29" s="177" t="str">
        <f>IF(COUNT('Charges Data'!U591,'Charges Data'!U599,'Charges Data'!U607,'Charges Data'!U615,'Charges Data'!U623)&gt;0,(SUM('Charges Data'!U591,'Charges Data'!U599,'Charges Data'!U607,'Charges Data'!U615,'Charges Data'!U623)/COUNT('Charges Data'!U591,'Charges Data'!U599,'Charges Data'!U607,'Charges Data'!U615,'Charges Data'!U623)),"")</f>
        <v/>
      </c>
      <c r="V29" s="177" t="str">
        <f>IF(COUNT('Charges Data'!V591,'Charges Data'!V599,'Charges Data'!V607,'Charges Data'!V615,'Charges Data'!V623)&gt;0,(SUM('Charges Data'!V591,'Charges Data'!V599,'Charges Data'!V607,'Charges Data'!V615,'Charges Data'!V623)/COUNT('Charges Data'!V591,'Charges Data'!V599,'Charges Data'!V607,'Charges Data'!V615,'Charges Data'!V623)),"")</f>
        <v/>
      </c>
      <c r="W29" s="177" t="str">
        <f>IF(COUNT('Charges Data'!W591,'Charges Data'!W599,'Charges Data'!W607,'Charges Data'!W615,'Charges Data'!W623)&gt;0,(SUM('Charges Data'!W591,'Charges Data'!W599,'Charges Data'!W607,'Charges Data'!W615,'Charges Data'!W623)/COUNT('Charges Data'!W591,'Charges Data'!W599,'Charges Data'!W607,'Charges Data'!W615,'Charges Data'!W623)),"")</f>
        <v/>
      </c>
      <c r="X29" s="177" t="str">
        <f>IF(COUNT('Charges Data'!X591,'Charges Data'!X599,'Charges Data'!X607,'Charges Data'!X615,'Charges Data'!X623)&gt;0,(SUM('Charges Data'!X591,'Charges Data'!X599,'Charges Data'!X607,'Charges Data'!X615,'Charges Data'!X623)/COUNT('Charges Data'!X591,'Charges Data'!X599,'Charges Data'!X607,'Charges Data'!X615,'Charges Data'!X623)),"")</f>
        <v/>
      </c>
      <c r="Y29" s="177" t="str">
        <f>IF(COUNT('Charges Data'!Y591,'Charges Data'!Y599,'Charges Data'!Y607,'Charges Data'!Y615,'Charges Data'!Y623)&gt;0,(SUM('Charges Data'!Y591,'Charges Data'!Y599,'Charges Data'!Y607,'Charges Data'!Y615,'Charges Data'!Y623)/COUNT('Charges Data'!Y591,'Charges Data'!Y599,'Charges Data'!Y607,'Charges Data'!Y615,'Charges Data'!Y623)),"")</f>
        <v/>
      </c>
      <c r="Z29" s="177">
        <f>IF(COUNT('Charges Data'!Z591,'Charges Data'!Z599,'Charges Data'!Z607,'Charges Data'!Z615,'Charges Data'!Z623)&gt;0,(SUM('Charges Data'!Z591,'Charges Data'!Z599,'Charges Data'!Z607,'Charges Data'!Z615,'Charges Data'!Z623)/COUNT('Charges Data'!Z591,'Charges Data'!Z599,'Charges Data'!Z607,'Charges Data'!Z615,'Charges Data'!Z623)),"")</f>
        <v>96</v>
      </c>
      <c r="AA29" s="177" t="str">
        <f>IF(COUNT('Charges Data'!AA591,'Charges Data'!AA599,'Charges Data'!AA607,'Charges Data'!AA615,'Charges Data'!AA623)&gt;0,(SUM('Charges Data'!AA591,'Charges Data'!AA599,'Charges Data'!AA607,'Charges Data'!AA615,'Charges Data'!AA623)/COUNT('Charges Data'!AA591,'Charges Data'!AA599,'Charges Data'!AA607,'Charges Data'!AA615,'Charges Data'!AA623)),"")</f>
        <v/>
      </c>
      <c r="AB29" s="177">
        <f>IF(COUNT('Charges Data'!AB591,'Charges Data'!AB599,'Charges Data'!AB607,'Charges Data'!AB615,'Charges Data'!AB623)&gt;0,(SUM('Charges Data'!AB591,'Charges Data'!AB599,'Charges Data'!AB607,'Charges Data'!AB615,'Charges Data'!AB623)/COUNT('Charges Data'!AB591,'Charges Data'!AB599,'Charges Data'!AB607,'Charges Data'!AB615,'Charges Data'!AB623)),"")</f>
        <v>43.5</v>
      </c>
      <c r="AC29" s="177" t="str">
        <f>IF(COUNT('Charges Data'!AC591,'Charges Data'!AC599,'Charges Data'!AC607,'Charges Data'!AC615,'Charges Data'!AC623)&gt;0,(SUM('Charges Data'!AC591,'Charges Data'!AC599,'Charges Data'!AC607,'Charges Data'!AC615,'Charges Data'!AC623)/COUNT('Charges Data'!AC591,'Charges Data'!AC599,'Charges Data'!AC607,'Charges Data'!AC615,'Charges Data'!AC623)),"")</f>
        <v/>
      </c>
      <c r="AD29" s="177" t="str">
        <f>IF(COUNT('Charges Data'!AD591,'Charges Data'!AD599,'Charges Data'!AD607,'Charges Data'!AD615,'Charges Data'!AD623)&gt;0,(SUM('Charges Data'!AD591,'Charges Data'!AD599,'Charges Data'!AD607,'Charges Data'!AD615,'Charges Data'!AD623)/COUNT('Charges Data'!AD591,'Charges Data'!AD599,'Charges Data'!AD607,'Charges Data'!AD615,'Charges Data'!AD623)),"")</f>
        <v/>
      </c>
      <c r="AE29" s="177" t="str">
        <f>IF(COUNT('Charges Data'!AE591,'Charges Data'!AE599,'Charges Data'!AE607,'Charges Data'!AE615,'Charges Data'!AE623)&gt;0,(SUM('Charges Data'!AE591,'Charges Data'!AE599,'Charges Data'!AE607,'Charges Data'!AE615,'Charges Data'!AE623)/COUNT('Charges Data'!AE591,'Charges Data'!AE599,'Charges Data'!AE607,'Charges Data'!AE615,'Charges Data'!AE623)),"")</f>
        <v/>
      </c>
      <c r="AF29" s="177" t="str">
        <f>IF(COUNT('Charges Data'!AF591,'Charges Data'!AF599,'Charges Data'!AF607,'Charges Data'!AF615,'Charges Data'!AF623)&gt;0,(SUM('Charges Data'!AF591,'Charges Data'!AF599,'Charges Data'!AF607,'Charges Data'!AF615,'Charges Data'!AF623)/COUNT('Charges Data'!AF591,'Charges Data'!AF599,'Charges Data'!AF607,'Charges Data'!AF615,'Charges Data'!AF623)),"")</f>
        <v/>
      </c>
      <c r="AG29" s="177" t="str">
        <f>IF(COUNT('Charges Data'!AG591,'Charges Data'!AG599,'Charges Data'!AG607,'Charges Data'!AG615,'Charges Data'!AG623)&gt;0,(SUM('Charges Data'!AG591,'Charges Data'!AG599,'Charges Data'!AG607,'Charges Data'!AG615,'Charges Data'!AG623)/COUNT('Charges Data'!AG591,'Charges Data'!AG599,'Charges Data'!AG607,'Charges Data'!AG615,'Charges Data'!AG623)),"")</f>
        <v/>
      </c>
      <c r="AH29" s="177" t="str">
        <f>IF(COUNT('Charges Data'!AH591,'Charges Data'!AH599,'Charges Data'!AH607,'Charges Data'!AH615,'Charges Data'!AH623)&gt;0,(SUM('Charges Data'!AH591,'Charges Data'!AH599,'Charges Data'!AH607,'Charges Data'!AH615,'Charges Data'!AH623)/COUNT('Charges Data'!AH591,'Charges Data'!AH599,'Charges Data'!AH607,'Charges Data'!AH615,'Charges Data'!AH623)),"")</f>
        <v/>
      </c>
      <c r="AI29" s="177" t="str">
        <f>IF(COUNT('Charges Data'!AI591,'Charges Data'!AI599,'Charges Data'!AI607,'Charges Data'!AI615,'Charges Data'!AI623)&gt;0,(SUM('Charges Data'!AI591,'Charges Data'!AI599,'Charges Data'!AI607,'Charges Data'!AI615,'Charges Data'!AI623)/COUNT('Charges Data'!AI591,'Charges Data'!AI599,'Charges Data'!AI607,'Charges Data'!AI615,'Charges Data'!AI623)),"")</f>
        <v/>
      </c>
      <c r="AJ29" s="177" t="str">
        <f>IF(COUNT('Charges Data'!AJ591,'Charges Data'!AJ599,'Charges Data'!AJ607,'Charges Data'!AJ615,'Charges Data'!AJ623)&gt;0,(SUM('Charges Data'!AJ591,'Charges Data'!AJ599,'Charges Data'!AJ607,'Charges Data'!AJ615,'Charges Data'!AJ623)/COUNT('Charges Data'!AJ591,'Charges Data'!AJ599,'Charges Data'!AJ607,'Charges Data'!AJ615,'Charges Data'!AJ623)),"")</f>
        <v/>
      </c>
      <c r="AK29" s="177" t="str">
        <f>IF(COUNT('Charges Data'!AK591,'Charges Data'!AK599,'Charges Data'!AK607,'Charges Data'!AK615,'Charges Data'!AK623)&gt;0,(SUM('Charges Data'!AK591,'Charges Data'!AK599,'Charges Data'!AK607,'Charges Data'!AK615,'Charges Data'!AK623)/COUNT('Charges Data'!AK591,'Charges Data'!AK599,'Charges Data'!AK607,'Charges Data'!AK615,'Charges Data'!AK623)),"")</f>
        <v/>
      </c>
      <c r="AL29" s="177" t="str">
        <f>IF(COUNT('Charges Data'!AL591,'Charges Data'!AL599,'Charges Data'!AL607,'Charges Data'!AL615,'Charges Data'!AL623)&gt;0,(SUM('Charges Data'!AL591,'Charges Data'!AL599,'Charges Data'!AL607,'Charges Data'!AL615,'Charges Data'!AL623)/COUNT('Charges Data'!AL591,'Charges Data'!AL599,'Charges Data'!AL607,'Charges Data'!AL615,'Charges Data'!AL623)),"")</f>
        <v/>
      </c>
      <c r="AM29" s="177" t="str">
        <f>IF(COUNT('Charges Data'!AM591,'Charges Data'!AM599,'Charges Data'!AM607,'Charges Data'!AM615,'Charges Data'!AM623)&gt;0,(SUM('Charges Data'!AM591,'Charges Data'!AM599,'Charges Data'!AM607,'Charges Data'!AM615,'Charges Data'!AM623)/COUNT('Charges Data'!AM591,'Charges Data'!AM599,'Charges Data'!AM607,'Charges Data'!AM615,'Charges Data'!AM623)),"")</f>
        <v/>
      </c>
      <c r="AN29" s="177" t="str">
        <f>IF(COUNT('Charges Data'!AN591,'Charges Data'!AN599,'Charges Data'!AN607,'Charges Data'!AN615,'Charges Data'!AN623)&gt;0,(SUM('Charges Data'!AN591,'Charges Data'!AN599,'Charges Data'!AN607,'Charges Data'!AN615,'Charges Data'!AN623)/COUNT('Charges Data'!AN591,'Charges Data'!AN599,'Charges Data'!AN607,'Charges Data'!AN615,'Charges Data'!AN623)),"")</f>
        <v/>
      </c>
      <c r="AO29" s="177" t="str">
        <f>IF(COUNT('Charges Data'!AO591,'Charges Data'!AO599,'Charges Data'!AO607,'Charges Data'!AO615,'Charges Data'!AO623)&gt;0,(SUM('Charges Data'!AO591,'Charges Data'!AO599,'Charges Data'!AO607,'Charges Data'!AO615,'Charges Data'!AO623)/COUNT('Charges Data'!AO591,'Charges Data'!AO599,'Charges Data'!AO607,'Charges Data'!AO615,'Charges Data'!AO623)),"")</f>
        <v/>
      </c>
    </row>
    <row r="30" spans="2:42" x14ac:dyDescent="0.2"/>
    <row r="31" spans="2:42" hidden="1" x14ac:dyDescent="0.2"/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00B050"/>
  </sheetPr>
  <dimension ref="A1:V489"/>
  <sheetViews>
    <sheetView showGridLines="0" showRowColHeaders="0" workbookViewId="0">
      <selection activeCell="E8" sqref="E8"/>
    </sheetView>
  </sheetViews>
  <sheetFormatPr defaultColWidth="0" defaultRowHeight="12.75" zeroHeight="1" x14ac:dyDescent="0.2"/>
  <cols>
    <col min="1" max="1" width="3.7109375" customWidth="1"/>
    <col min="2" max="2" width="34" customWidth="1"/>
    <col min="3" max="3" width="16.28515625" customWidth="1"/>
    <col min="4" max="4" width="10.7109375" customWidth="1"/>
    <col min="5" max="5" width="11.28515625" customWidth="1"/>
    <col min="6" max="7" width="9.7109375" customWidth="1"/>
    <col min="8" max="8" width="4.42578125" customWidth="1"/>
    <col min="9" max="9" width="9.140625" hidden="1" customWidth="1"/>
    <col min="10" max="13" width="9.5703125" hidden="1" customWidth="1"/>
    <col min="14" max="15" width="9.7109375" hidden="1" customWidth="1"/>
    <col min="16" max="16" width="9.140625" hidden="1" customWidth="1"/>
    <col min="17" max="17" width="30.7109375" hidden="1" customWidth="1"/>
    <col min="18" max="18" width="14.7109375" hidden="1" customWidth="1"/>
    <col min="19" max="22" width="9.7109375" hidden="1" customWidth="1"/>
    <col min="23" max="16384" width="9.140625" hidden="1"/>
  </cols>
  <sheetData>
    <row r="1" spans="2:21" ht="18" x14ac:dyDescent="0.2">
      <c r="B1" s="52" t="s">
        <v>212</v>
      </c>
      <c r="C1" s="38"/>
      <c r="D1" s="45"/>
      <c r="E1" s="45"/>
      <c r="F1" s="45"/>
      <c r="G1" s="42"/>
    </row>
    <row r="2" spans="2:21" ht="27" customHeight="1" x14ac:dyDescent="0.2">
      <c r="B2" s="44" t="str">
        <f>'Charges Data'!B2</f>
        <v>Charges for Sports Facilities in Scotland 2018/19</v>
      </c>
      <c r="C2" s="38"/>
      <c r="D2" s="45"/>
      <c r="E2" s="45"/>
      <c r="F2" s="45"/>
      <c r="G2" s="45"/>
      <c r="P2" s="6"/>
      <c r="Q2" s="6"/>
      <c r="R2" s="6"/>
      <c r="S2" s="6"/>
      <c r="T2" s="6"/>
      <c r="U2" s="6"/>
    </row>
    <row r="3" spans="2:21" ht="15" x14ac:dyDescent="0.2">
      <c r="B3" s="51" t="s">
        <v>335</v>
      </c>
      <c r="C3" s="38"/>
      <c r="D3" s="45"/>
      <c r="E3" s="45"/>
      <c r="F3" s="45"/>
      <c r="G3" s="45"/>
      <c r="P3" s="6"/>
      <c r="Q3" s="6"/>
      <c r="R3" s="6"/>
      <c r="S3" s="6"/>
      <c r="T3" s="6"/>
      <c r="U3" s="6"/>
    </row>
    <row r="4" spans="2:21" ht="31.5" customHeight="1" x14ac:dyDescent="0.2">
      <c r="B4" s="151" t="s">
        <v>62</v>
      </c>
      <c r="C4" s="152" t="s">
        <v>63</v>
      </c>
      <c r="D4" s="153" t="s">
        <v>120</v>
      </c>
      <c r="E4" s="154" t="s">
        <v>87</v>
      </c>
      <c r="F4" s="154" t="s">
        <v>1</v>
      </c>
      <c r="G4" s="155" t="s">
        <v>88</v>
      </c>
    </row>
    <row r="5" spans="2:21" ht="21" customHeight="1" x14ac:dyDescent="0.2">
      <c r="B5" s="335" t="s">
        <v>151</v>
      </c>
      <c r="C5" s="156" t="s">
        <v>48</v>
      </c>
      <c r="D5" s="157">
        <f>'Hall charges'!F22</f>
        <v>17</v>
      </c>
      <c r="E5" s="213">
        <f>'Hall charges'!G22</f>
        <v>45</v>
      </c>
      <c r="F5" s="213">
        <f>'Hall charges'!H22</f>
        <v>83.882941176470595</v>
      </c>
      <c r="G5" s="214">
        <f>'Hall charges'!I22</f>
        <v>144.30000000000001</v>
      </c>
      <c r="H5" s="10"/>
      <c r="I5" s="22"/>
    </row>
    <row r="6" spans="2:21" ht="21" customHeight="1" x14ac:dyDescent="0.2">
      <c r="B6" s="333"/>
      <c r="C6" s="156" t="s">
        <v>49</v>
      </c>
      <c r="D6" s="157">
        <f>'Hall charges'!F23</f>
        <v>16</v>
      </c>
      <c r="E6" s="213">
        <f>'Hall charges'!G23</f>
        <v>27</v>
      </c>
      <c r="F6" s="213">
        <f>'Hall charges'!H23</f>
        <v>56.509375000000006</v>
      </c>
      <c r="G6" s="214">
        <f>'Hall charges'!I23</f>
        <v>108.25</v>
      </c>
      <c r="H6" s="10"/>
      <c r="I6" s="22"/>
    </row>
    <row r="7" spans="2:21" ht="21" customHeight="1" x14ac:dyDescent="0.2">
      <c r="B7" s="333"/>
      <c r="C7" s="156" t="s">
        <v>57</v>
      </c>
      <c r="D7" s="157">
        <f>'Hall charges'!F24</f>
        <v>12</v>
      </c>
      <c r="E7" s="213">
        <f>'Hall charges'!G24</f>
        <v>27</v>
      </c>
      <c r="F7" s="213">
        <f>'Hall charges'!H24</f>
        <v>63.704166666666673</v>
      </c>
      <c r="G7" s="214">
        <f>'Hall charges'!I24</f>
        <v>116.4</v>
      </c>
      <c r="H7" s="10"/>
      <c r="I7" s="22"/>
    </row>
    <row r="8" spans="2:21" ht="21" customHeight="1" x14ac:dyDescent="0.2">
      <c r="B8" s="334"/>
      <c r="C8" s="156" t="s">
        <v>43</v>
      </c>
      <c r="D8" s="157">
        <f>'Hall charges'!F25</f>
        <v>11</v>
      </c>
      <c r="E8" s="213">
        <f>'Hall charges'!G25</f>
        <v>27</v>
      </c>
      <c r="F8" s="213">
        <f>'Hall charges'!H25</f>
        <v>70.040909090909082</v>
      </c>
      <c r="G8" s="214">
        <f>'Hall charges'!I25</f>
        <v>116.4</v>
      </c>
      <c r="H8" s="10"/>
      <c r="I8" s="22"/>
    </row>
    <row r="9" spans="2:21" ht="21" customHeight="1" x14ac:dyDescent="0.2">
      <c r="B9" s="329" t="s">
        <v>152</v>
      </c>
      <c r="C9" s="198" t="s">
        <v>48</v>
      </c>
      <c r="D9" s="199">
        <f>'Hall charges'!F26</f>
        <v>6</v>
      </c>
      <c r="E9" s="215">
        <f>'Hall charges'!G26</f>
        <v>48</v>
      </c>
      <c r="F9" s="215">
        <f>'Hall charges'!H26</f>
        <v>73.766666666666666</v>
      </c>
      <c r="G9" s="216">
        <f>'Hall charges'!I26</f>
        <v>99</v>
      </c>
      <c r="H9" s="10"/>
      <c r="I9" s="22"/>
    </row>
    <row r="10" spans="2:21" ht="21" customHeight="1" x14ac:dyDescent="0.2">
      <c r="B10" s="330"/>
      <c r="C10" s="196" t="s">
        <v>49</v>
      </c>
      <c r="D10" s="197">
        <f>'Hall charges'!F27</f>
        <v>6</v>
      </c>
      <c r="E10" s="217">
        <f>'Hall charges'!G27</f>
        <v>27</v>
      </c>
      <c r="F10" s="217">
        <f>'Hall charges'!H27</f>
        <v>48.633333333333333</v>
      </c>
      <c r="G10" s="218">
        <f>'Hall charges'!I27</f>
        <v>85.5</v>
      </c>
      <c r="H10" s="10"/>
      <c r="I10" s="22"/>
    </row>
    <row r="11" spans="2:21" ht="21" customHeight="1" x14ac:dyDescent="0.2">
      <c r="B11" s="330"/>
      <c r="C11" s="196" t="s">
        <v>57</v>
      </c>
      <c r="D11" s="197">
        <f>'Hall charges'!F28</f>
        <v>4</v>
      </c>
      <c r="E11" s="217">
        <f>'Hall charges'!G28</f>
        <v>27</v>
      </c>
      <c r="F11" s="217">
        <f>'Hall charges'!H28</f>
        <v>42.024999999999999</v>
      </c>
      <c r="G11" s="218">
        <f>'Hall charges'!I28</f>
        <v>57.6</v>
      </c>
      <c r="H11" s="10"/>
      <c r="I11" s="22"/>
    </row>
    <row r="12" spans="2:21" ht="21" customHeight="1" x14ac:dyDescent="0.2">
      <c r="B12" s="331"/>
      <c r="C12" s="196" t="s">
        <v>43</v>
      </c>
      <c r="D12" s="197">
        <f>'Hall charges'!F29</f>
        <v>4</v>
      </c>
      <c r="E12" s="217">
        <f>'Hall charges'!G29</f>
        <v>27</v>
      </c>
      <c r="F12" s="217">
        <f>'Hall charges'!H29</f>
        <v>51.625</v>
      </c>
      <c r="G12" s="218">
        <f>'Hall charges'!I29</f>
        <v>96</v>
      </c>
      <c r="H12" s="10"/>
      <c r="I12" s="22"/>
    </row>
    <row r="13" spans="2:21" ht="21" customHeight="1" x14ac:dyDescent="0.2">
      <c r="B13" s="332" t="s">
        <v>153</v>
      </c>
      <c r="C13" s="156" t="s">
        <v>48</v>
      </c>
      <c r="D13" s="157">
        <f>'Hall charges'!F14</f>
        <v>21</v>
      </c>
      <c r="E13" s="213">
        <f>'Hall charges'!G14</f>
        <v>22.5</v>
      </c>
      <c r="F13" s="213">
        <f>'Hall charges'!H14</f>
        <v>30.954047619047621</v>
      </c>
      <c r="G13" s="214">
        <f>'Hall charges'!I14</f>
        <v>49.5</v>
      </c>
      <c r="H13" s="10"/>
      <c r="I13" s="22"/>
    </row>
    <row r="14" spans="2:21" ht="21" customHeight="1" x14ac:dyDescent="0.2">
      <c r="B14" s="333"/>
      <c r="C14" s="156" t="s">
        <v>49</v>
      </c>
      <c r="D14" s="157">
        <f>'Hall charges'!F15</f>
        <v>19</v>
      </c>
      <c r="E14" s="213">
        <f>'Hall charges'!G15</f>
        <v>12.125</v>
      </c>
      <c r="F14" s="213">
        <f>'Hall charges'!H15</f>
        <v>19.16578947368421</v>
      </c>
      <c r="G14" s="214">
        <f>'Hall charges'!I15</f>
        <v>28.5</v>
      </c>
      <c r="H14" s="10"/>
      <c r="I14" s="22"/>
    </row>
    <row r="15" spans="2:21" ht="21" customHeight="1" x14ac:dyDescent="0.2">
      <c r="B15" s="333"/>
      <c r="C15" s="156" t="s">
        <v>57</v>
      </c>
      <c r="D15" s="157">
        <f>'Hall charges'!F16</f>
        <v>13</v>
      </c>
      <c r="E15" s="213">
        <f>'Hall charges'!G16</f>
        <v>12.125</v>
      </c>
      <c r="F15" s="213">
        <f>'Hall charges'!H16</f>
        <v>20.228846153846156</v>
      </c>
      <c r="G15" s="214">
        <f>'Hall charges'!I16</f>
        <v>35</v>
      </c>
      <c r="H15" s="10"/>
      <c r="I15" s="22"/>
    </row>
    <row r="16" spans="2:21" ht="21" customHeight="1" x14ac:dyDescent="0.2">
      <c r="B16" s="334"/>
      <c r="C16" s="156" t="s">
        <v>43</v>
      </c>
      <c r="D16" s="157">
        <f>'Hall charges'!F17</f>
        <v>9</v>
      </c>
      <c r="E16" s="213">
        <f>'Hall charges'!G17</f>
        <v>10.375</v>
      </c>
      <c r="F16" s="213">
        <f>'Hall charges'!H17</f>
        <v>22.511111111111109</v>
      </c>
      <c r="G16" s="214">
        <f>'Hall charges'!I17</f>
        <v>35.1</v>
      </c>
      <c r="I16" s="22"/>
    </row>
    <row r="17" spans="2:9" ht="21" customHeight="1" x14ac:dyDescent="0.2">
      <c r="B17" s="329" t="s">
        <v>154</v>
      </c>
      <c r="C17" s="196" t="s">
        <v>48</v>
      </c>
      <c r="D17" s="197">
        <f>'Hall charges'!F18</f>
        <v>9</v>
      </c>
      <c r="E17" s="217">
        <f>'Hall charges'!G18</f>
        <v>13.7</v>
      </c>
      <c r="F17" s="217">
        <f>'Hall charges'!H18</f>
        <v>31.241666666666667</v>
      </c>
      <c r="G17" s="218">
        <f>'Hall charges'!I18</f>
        <v>44</v>
      </c>
      <c r="I17" s="22"/>
    </row>
    <row r="18" spans="2:9" ht="21" customHeight="1" x14ac:dyDescent="0.2">
      <c r="B18" s="330"/>
      <c r="C18" s="196" t="s">
        <v>49</v>
      </c>
      <c r="D18" s="197">
        <f>'Hall charges'!F19</f>
        <v>8</v>
      </c>
      <c r="E18" s="217">
        <f>'Hall charges'!G19</f>
        <v>9.6</v>
      </c>
      <c r="F18" s="217">
        <f>'Hall charges'!H19</f>
        <v>18.096875000000001</v>
      </c>
      <c r="G18" s="218">
        <f>'Hall charges'!I19</f>
        <v>28.5</v>
      </c>
      <c r="I18" s="22"/>
    </row>
    <row r="19" spans="2:9" ht="21" customHeight="1" x14ac:dyDescent="0.2">
      <c r="B19" s="330"/>
      <c r="C19" s="196" t="s">
        <v>57</v>
      </c>
      <c r="D19" s="197">
        <f>'Hall charges'!F20</f>
        <v>5</v>
      </c>
      <c r="E19" s="217">
        <f>'Hall charges'!G20</f>
        <v>16.875</v>
      </c>
      <c r="F19" s="217">
        <f>'Hall charges'!H20</f>
        <v>20.785</v>
      </c>
      <c r="G19" s="218">
        <f>'Hall charges'!I20</f>
        <v>27.5</v>
      </c>
      <c r="I19" s="22"/>
    </row>
    <row r="20" spans="2:9" ht="21" customHeight="1" x14ac:dyDescent="0.2">
      <c r="B20" s="331"/>
      <c r="C20" s="196" t="s">
        <v>43</v>
      </c>
      <c r="D20" s="197">
        <f>'Hall charges'!F21</f>
        <v>4</v>
      </c>
      <c r="E20" s="217">
        <f>'Hall charges'!G21</f>
        <v>10.375</v>
      </c>
      <c r="F20" s="217">
        <f>'Hall charges'!H21</f>
        <v>22.368749999999999</v>
      </c>
      <c r="G20" s="218">
        <f>'Hall charges'!I21</f>
        <v>35.1</v>
      </c>
      <c r="I20" s="22"/>
    </row>
    <row r="21" spans="2:9" ht="21" customHeight="1" x14ac:dyDescent="0.2">
      <c r="B21" s="332" t="s">
        <v>155</v>
      </c>
      <c r="C21" s="156" t="s">
        <v>48</v>
      </c>
      <c r="D21" s="157">
        <f>'Hall charges'!F6</f>
        <v>19</v>
      </c>
      <c r="E21" s="213">
        <f>'Hall charges'!G6</f>
        <v>14.475000000000001</v>
      </c>
      <c r="F21" s="213">
        <f>'Hall charges'!H6</f>
        <v>19.856578947368419</v>
      </c>
      <c r="G21" s="214">
        <f>'Hall charges'!I6</f>
        <v>30.6</v>
      </c>
      <c r="I21" s="22"/>
    </row>
    <row r="22" spans="2:9" ht="21" customHeight="1" x14ac:dyDescent="0.2">
      <c r="B22" s="333"/>
      <c r="C22" s="156" t="s">
        <v>49</v>
      </c>
      <c r="D22" s="157">
        <f>'Hall charges'!F7</f>
        <v>19</v>
      </c>
      <c r="E22" s="213">
        <f>'Hall charges'!G7</f>
        <v>6.5</v>
      </c>
      <c r="F22" s="213">
        <f>'Hall charges'!H7</f>
        <v>12.419736842105262</v>
      </c>
      <c r="G22" s="214">
        <f>'Hall charges'!I7</f>
        <v>20.5</v>
      </c>
      <c r="I22" s="22"/>
    </row>
    <row r="23" spans="2:9" ht="21" customHeight="1" x14ac:dyDescent="0.2">
      <c r="B23" s="333"/>
      <c r="C23" s="156" t="s">
        <v>57</v>
      </c>
      <c r="D23" s="157">
        <f>'Hall charges'!F8</f>
        <v>13</v>
      </c>
      <c r="E23" s="213">
        <f>'Hall charges'!G8</f>
        <v>7.2749999999999995</v>
      </c>
      <c r="F23" s="213">
        <f>'Hall charges'!H8</f>
        <v>13.853846153846156</v>
      </c>
      <c r="G23" s="214">
        <f>'Hall charges'!I8</f>
        <v>25</v>
      </c>
      <c r="I23" s="22"/>
    </row>
    <row r="24" spans="2:9" ht="21" customHeight="1" x14ac:dyDescent="0.2">
      <c r="B24" s="334"/>
      <c r="C24" s="156" t="s">
        <v>43</v>
      </c>
      <c r="D24" s="157">
        <f>'Hall charges'!F9</f>
        <v>9</v>
      </c>
      <c r="E24" s="213">
        <f>'Hall charges'!G9</f>
        <v>6.2250000000000005</v>
      </c>
      <c r="F24" s="213">
        <f>'Hall charges'!H9</f>
        <v>15.311111111111112</v>
      </c>
      <c r="G24" s="214">
        <f>'Hall charges'!I9</f>
        <v>23.5</v>
      </c>
      <c r="I24" s="22"/>
    </row>
    <row r="25" spans="2:9" ht="21" customHeight="1" x14ac:dyDescent="0.2">
      <c r="B25" s="329" t="s">
        <v>156</v>
      </c>
      <c r="C25" s="196" t="s">
        <v>48</v>
      </c>
      <c r="D25" s="197">
        <f>'Hall charges'!F10</f>
        <v>8</v>
      </c>
      <c r="E25" s="217">
        <f>'Hall charges'!G10</f>
        <v>10.3</v>
      </c>
      <c r="F25" s="217">
        <f>'Hall charges'!H10</f>
        <v>18.971875000000001</v>
      </c>
      <c r="G25" s="218">
        <f>'Hall charges'!I10</f>
        <v>26</v>
      </c>
      <c r="I25" s="22"/>
    </row>
    <row r="26" spans="2:9" ht="21" customHeight="1" x14ac:dyDescent="0.2">
      <c r="B26" s="330"/>
      <c r="C26" s="196" t="s">
        <v>49</v>
      </c>
      <c r="D26" s="197">
        <f>'Hall charges'!F11</f>
        <v>8</v>
      </c>
      <c r="E26" s="217">
        <f>'Hall charges'!G11</f>
        <v>7.1999999999999993</v>
      </c>
      <c r="F26" s="217">
        <f>'Hall charges'!H11</f>
        <v>11.584375</v>
      </c>
      <c r="G26" s="218">
        <f>'Hall charges'!I11</f>
        <v>17</v>
      </c>
      <c r="I26" s="22"/>
    </row>
    <row r="27" spans="2:9" ht="21" customHeight="1" x14ac:dyDescent="0.2">
      <c r="B27" s="330"/>
      <c r="C27" s="196" t="s">
        <v>57</v>
      </c>
      <c r="D27" s="197">
        <f>'Hall charges'!F12</f>
        <v>5</v>
      </c>
      <c r="E27" s="217">
        <f>'Hall charges'!G12</f>
        <v>10</v>
      </c>
      <c r="F27" s="217">
        <f>'Hall charges'!H12</f>
        <v>12.905000000000001</v>
      </c>
      <c r="G27" s="218">
        <f>'Hall charges'!I12</f>
        <v>20.5</v>
      </c>
      <c r="I27" s="22"/>
    </row>
    <row r="28" spans="2:9" ht="21" customHeight="1" x14ac:dyDescent="0.2">
      <c r="B28" s="331"/>
      <c r="C28" s="196" t="s">
        <v>43</v>
      </c>
      <c r="D28" s="197">
        <f>'Hall charges'!F13</f>
        <v>4</v>
      </c>
      <c r="E28" s="217">
        <f>'Hall charges'!G13</f>
        <v>6.2250000000000005</v>
      </c>
      <c r="F28" s="217">
        <f>'Hall charges'!H13</f>
        <v>14.256250000000001</v>
      </c>
      <c r="G28" s="218">
        <f>'Hall charges'!I13</f>
        <v>21.8</v>
      </c>
      <c r="I28" s="22"/>
    </row>
    <row r="29" spans="2:9" ht="21" customHeight="1" x14ac:dyDescent="0.2">
      <c r="B29" s="332" t="s">
        <v>157</v>
      </c>
      <c r="C29" s="156" t="s">
        <v>48</v>
      </c>
      <c r="D29" s="157">
        <f>'Charges Data'!F5</f>
        <v>26</v>
      </c>
      <c r="E29" s="213">
        <f>'Charges Data'!G5</f>
        <v>25.4</v>
      </c>
      <c r="F29" s="213">
        <f>'Charges Data'!H5</f>
        <v>43.681538461538473</v>
      </c>
      <c r="G29" s="214">
        <f>'Charges Data'!I5</f>
        <v>64</v>
      </c>
      <c r="I29" s="22"/>
    </row>
    <row r="30" spans="2:9" ht="21" customHeight="1" x14ac:dyDescent="0.2">
      <c r="B30" s="333"/>
      <c r="C30" s="156" t="s">
        <v>49</v>
      </c>
      <c r="D30" s="157">
        <f>'Charges Data'!F6</f>
        <v>26</v>
      </c>
      <c r="E30" s="213">
        <f>'Charges Data'!G6</f>
        <v>14.55</v>
      </c>
      <c r="F30" s="213">
        <f>'Charges Data'!H6</f>
        <v>25.183461538461536</v>
      </c>
      <c r="G30" s="214">
        <f>'Charges Data'!I6</f>
        <v>38.200000000000003</v>
      </c>
      <c r="I30" s="22"/>
    </row>
    <row r="31" spans="2:9" ht="21" customHeight="1" x14ac:dyDescent="0.2">
      <c r="B31" s="334"/>
      <c r="C31" s="156" t="s">
        <v>43</v>
      </c>
      <c r="D31" s="157">
        <f>'Charges Data'!F8</f>
        <v>14</v>
      </c>
      <c r="E31" s="213">
        <f>'Charges Data'!G8</f>
        <v>16.600000000000001</v>
      </c>
      <c r="F31" s="213">
        <f>'Charges Data'!H8</f>
        <v>29.226428571428574</v>
      </c>
      <c r="G31" s="214">
        <f>'Charges Data'!I8</f>
        <v>46.67</v>
      </c>
      <c r="I31" s="22"/>
    </row>
    <row r="32" spans="2:9" ht="21" customHeight="1" x14ac:dyDescent="0.2">
      <c r="B32" s="329" t="s">
        <v>158</v>
      </c>
      <c r="C32" s="196" t="s">
        <v>48</v>
      </c>
      <c r="D32" s="197">
        <f>'Charges Data'!F13</f>
        <v>24</v>
      </c>
      <c r="E32" s="217">
        <f>'Charges Data'!G13</f>
        <v>10</v>
      </c>
      <c r="F32" s="217">
        <f>'Charges Data'!H13</f>
        <v>45.748750000000008</v>
      </c>
      <c r="G32" s="218">
        <f>'Charges Data'!I13</f>
        <v>135</v>
      </c>
      <c r="I32" s="22"/>
    </row>
    <row r="33" spans="2:9" ht="21" customHeight="1" x14ac:dyDescent="0.2">
      <c r="B33" s="330"/>
      <c r="C33" s="196" t="s">
        <v>49</v>
      </c>
      <c r="D33" s="197">
        <f>'Charges Data'!F14</f>
        <v>23</v>
      </c>
      <c r="E33" s="217">
        <f>'Charges Data'!G14</f>
        <v>8</v>
      </c>
      <c r="F33" s="217">
        <f>'Charges Data'!H14</f>
        <v>27.99217391304348</v>
      </c>
      <c r="G33" s="218">
        <f>'Charges Data'!I14</f>
        <v>105</v>
      </c>
      <c r="I33" s="22"/>
    </row>
    <row r="34" spans="2:9" ht="21" customHeight="1" x14ac:dyDescent="0.2">
      <c r="B34" s="331"/>
      <c r="C34" s="196" t="s">
        <v>43</v>
      </c>
      <c r="D34" s="197">
        <f>'Charges Data'!F16</f>
        <v>14</v>
      </c>
      <c r="E34" s="217">
        <f>'Charges Data'!G16</f>
        <v>10</v>
      </c>
      <c r="F34" s="217">
        <f>'Charges Data'!H16</f>
        <v>27.640714285714289</v>
      </c>
      <c r="G34" s="218">
        <f>'Charges Data'!I16</f>
        <v>46.67</v>
      </c>
      <c r="I34" s="22"/>
    </row>
    <row r="35" spans="2:9" ht="21" customHeight="1" x14ac:dyDescent="0.2">
      <c r="B35" s="333" t="s">
        <v>159</v>
      </c>
      <c r="C35" s="156" t="s">
        <v>48</v>
      </c>
      <c r="D35" s="157">
        <f>'Charges Data'!F17</f>
        <v>22</v>
      </c>
      <c r="E35" s="213">
        <f>'Charges Data'!G17</f>
        <v>10</v>
      </c>
      <c r="F35" s="213">
        <f>'Charges Data'!H17</f>
        <v>41.287272727272736</v>
      </c>
      <c r="G35" s="214">
        <f>'Charges Data'!I17</f>
        <v>64</v>
      </c>
      <c r="I35" s="22"/>
    </row>
    <row r="36" spans="2:9" ht="21" customHeight="1" x14ac:dyDescent="0.2">
      <c r="B36" s="333"/>
      <c r="C36" s="156" t="s">
        <v>49</v>
      </c>
      <c r="D36" s="157">
        <f>'Charges Data'!F18</f>
        <v>21</v>
      </c>
      <c r="E36" s="213">
        <f>'Charges Data'!G18</f>
        <v>8</v>
      </c>
      <c r="F36" s="213">
        <f>'Charges Data'!H18</f>
        <v>23.562857142857144</v>
      </c>
      <c r="G36" s="214">
        <f>'Charges Data'!I18</f>
        <v>38.200000000000003</v>
      </c>
      <c r="I36" s="22"/>
    </row>
    <row r="37" spans="2:9" ht="21" customHeight="1" x14ac:dyDescent="0.2">
      <c r="B37" s="334"/>
      <c r="C37" s="156" t="s">
        <v>43</v>
      </c>
      <c r="D37" s="157">
        <f>'Charges Data'!F20</f>
        <v>14</v>
      </c>
      <c r="E37" s="213">
        <f>'Charges Data'!G20</f>
        <v>10</v>
      </c>
      <c r="F37" s="213">
        <f>'Charges Data'!H20</f>
        <v>27.640714285714289</v>
      </c>
      <c r="G37" s="214">
        <f>'Charges Data'!I20</f>
        <v>46.67</v>
      </c>
      <c r="I37" s="22"/>
    </row>
    <row r="38" spans="2:9" ht="21" customHeight="1" x14ac:dyDescent="0.2">
      <c r="B38" s="336" t="s">
        <v>126</v>
      </c>
      <c r="C38" s="200" t="s">
        <v>48</v>
      </c>
      <c r="D38" s="201">
        <f>'Charges Data'!F21</f>
        <v>18</v>
      </c>
      <c r="E38" s="219">
        <f>'Charges Data'!G21</f>
        <v>10</v>
      </c>
      <c r="F38" s="219">
        <f>'Charges Data'!H21</f>
        <v>44.161111111111119</v>
      </c>
      <c r="G38" s="220">
        <f>'Charges Data'!I21</f>
        <v>120</v>
      </c>
    </row>
    <row r="39" spans="2:9" ht="21" customHeight="1" x14ac:dyDescent="0.2">
      <c r="B39" s="336"/>
      <c r="C39" s="200" t="s">
        <v>49</v>
      </c>
      <c r="D39" s="201">
        <f>'Charges Data'!F22</f>
        <v>18</v>
      </c>
      <c r="E39" s="219">
        <f>'Charges Data'!G22</f>
        <v>8</v>
      </c>
      <c r="F39" s="219">
        <f>'Charges Data'!H22</f>
        <v>28.1</v>
      </c>
      <c r="G39" s="220">
        <f>'Charges Data'!I22</f>
        <v>105</v>
      </c>
    </row>
    <row r="40" spans="2:9" ht="21" customHeight="1" x14ac:dyDescent="0.2">
      <c r="B40" s="337"/>
      <c r="C40" s="200" t="s">
        <v>43</v>
      </c>
      <c r="D40" s="201">
        <f>'Charges Data'!F24</f>
        <v>12</v>
      </c>
      <c r="E40" s="219">
        <f>'Charges Data'!G24</f>
        <v>10</v>
      </c>
      <c r="F40" s="219">
        <f>'Charges Data'!H24</f>
        <v>26.520833333333332</v>
      </c>
      <c r="G40" s="220">
        <f>'Charges Data'!I24</f>
        <v>45</v>
      </c>
    </row>
    <row r="41" spans="2:9" ht="21" customHeight="1" x14ac:dyDescent="0.2">
      <c r="B41" s="338" t="s">
        <v>127</v>
      </c>
      <c r="C41" s="159" t="s">
        <v>48</v>
      </c>
      <c r="D41" s="160">
        <f>'Charges Data'!F25</f>
        <v>16</v>
      </c>
      <c r="E41" s="221">
        <f>'Charges Data'!G25</f>
        <v>10</v>
      </c>
      <c r="F41" s="221">
        <f>'Charges Data'!H25</f>
        <v>44.290625000000006</v>
      </c>
      <c r="G41" s="222">
        <f>'Charges Data'!I25</f>
        <v>120</v>
      </c>
    </row>
    <row r="42" spans="2:9" ht="21" customHeight="1" x14ac:dyDescent="0.2">
      <c r="B42" s="339"/>
      <c r="C42" s="159" t="s">
        <v>49</v>
      </c>
      <c r="D42" s="160">
        <f>'Charges Data'!F26</f>
        <v>16</v>
      </c>
      <c r="E42" s="221">
        <f>'Charges Data'!G26</f>
        <v>8</v>
      </c>
      <c r="F42" s="221">
        <f>'Charges Data'!H26</f>
        <v>28.53125</v>
      </c>
      <c r="G42" s="222">
        <f>'Charges Data'!I26</f>
        <v>105</v>
      </c>
    </row>
    <row r="43" spans="2:9" ht="21" customHeight="1" x14ac:dyDescent="0.2">
      <c r="B43" s="340"/>
      <c r="C43" s="159" t="s">
        <v>43</v>
      </c>
      <c r="D43" s="160">
        <f>'Charges Data'!F28</f>
        <v>9</v>
      </c>
      <c r="E43" s="221">
        <f>'Charges Data'!G28</f>
        <v>10</v>
      </c>
      <c r="F43" s="221">
        <f>'Charges Data'!H28</f>
        <v>25.488888888888891</v>
      </c>
      <c r="G43" s="222">
        <f>'Charges Data'!I28</f>
        <v>47</v>
      </c>
    </row>
    <row r="44" spans="2:9" ht="21" customHeight="1" x14ac:dyDescent="0.2">
      <c r="B44" s="341" t="s">
        <v>128</v>
      </c>
      <c r="C44" s="200" t="s">
        <v>48</v>
      </c>
      <c r="D44" s="201">
        <f>'Charges Data'!F29</f>
        <v>17</v>
      </c>
      <c r="E44" s="219">
        <f>'Charges Data'!G29</f>
        <v>10</v>
      </c>
      <c r="F44" s="219">
        <f>'Charges Data'!H29</f>
        <v>37.373529411764707</v>
      </c>
      <c r="G44" s="220">
        <f>'Charges Data'!I29</f>
        <v>120</v>
      </c>
    </row>
    <row r="45" spans="2:9" ht="21" customHeight="1" x14ac:dyDescent="0.2">
      <c r="B45" s="336"/>
      <c r="C45" s="200" t="s">
        <v>49</v>
      </c>
      <c r="D45" s="201">
        <f>'Charges Data'!F30</f>
        <v>17</v>
      </c>
      <c r="E45" s="219">
        <f>'Charges Data'!G30</f>
        <v>8</v>
      </c>
      <c r="F45" s="219">
        <f>'Charges Data'!H30</f>
        <v>25.173529411764704</v>
      </c>
      <c r="G45" s="220">
        <f>'Charges Data'!I30</f>
        <v>105</v>
      </c>
    </row>
    <row r="46" spans="2:9" ht="21" customHeight="1" x14ac:dyDescent="0.2">
      <c r="B46" s="337"/>
      <c r="C46" s="200" t="s">
        <v>43</v>
      </c>
      <c r="D46" s="201">
        <f>'Charges Data'!F32</f>
        <v>12</v>
      </c>
      <c r="E46" s="219">
        <f>'Charges Data'!G32</f>
        <v>10</v>
      </c>
      <c r="F46" s="219">
        <f>'Charges Data'!H32</f>
        <v>21.458333333333332</v>
      </c>
      <c r="G46" s="220">
        <f>'Charges Data'!I32</f>
        <v>32</v>
      </c>
    </row>
    <row r="47" spans="2:9" ht="21" customHeight="1" x14ac:dyDescent="0.2">
      <c r="B47" s="338" t="s">
        <v>129</v>
      </c>
      <c r="C47" s="159" t="s">
        <v>48</v>
      </c>
      <c r="D47" s="160">
        <f>'Charges Data'!F33</f>
        <v>9</v>
      </c>
      <c r="E47" s="221">
        <f>'Charges Data'!G33</f>
        <v>4.3</v>
      </c>
      <c r="F47" s="221">
        <f>'Charges Data'!H33</f>
        <v>20.216666666666669</v>
      </c>
      <c r="G47" s="222">
        <f>'Charges Data'!I33</f>
        <v>44</v>
      </c>
    </row>
    <row r="48" spans="2:9" ht="21" customHeight="1" x14ac:dyDescent="0.2">
      <c r="B48" s="339"/>
      <c r="C48" s="159" t="s">
        <v>49</v>
      </c>
      <c r="D48" s="160">
        <f>'Charges Data'!F34</f>
        <v>10</v>
      </c>
      <c r="E48" s="221">
        <f>'Charges Data'!G34</f>
        <v>2.35</v>
      </c>
      <c r="F48" s="221">
        <f>'Charges Data'!H34</f>
        <v>12.355</v>
      </c>
      <c r="G48" s="222">
        <f>'Charges Data'!I34</f>
        <v>27</v>
      </c>
    </row>
    <row r="49" spans="2:7" ht="21" customHeight="1" x14ac:dyDescent="0.2">
      <c r="B49" s="340"/>
      <c r="C49" s="159" t="s">
        <v>43</v>
      </c>
      <c r="D49" s="160">
        <f>'Charges Data'!F36</f>
        <v>7</v>
      </c>
      <c r="E49" s="221">
        <f>'Charges Data'!G36</f>
        <v>0.5</v>
      </c>
      <c r="F49" s="221">
        <f>'Charges Data'!H36</f>
        <v>10.385714285714286</v>
      </c>
      <c r="G49" s="222">
        <f>'Charges Data'!I36</f>
        <v>20.8</v>
      </c>
    </row>
    <row r="50" spans="2:7" ht="21" customHeight="1" x14ac:dyDescent="0.2">
      <c r="B50" s="336" t="s">
        <v>130</v>
      </c>
      <c r="C50" s="200" t="s">
        <v>48</v>
      </c>
      <c r="D50" s="201">
        <f>'Charges Data'!F37</f>
        <v>29</v>
      </c>
      <c r="E50" s="219">
        <f>'Charges Data'!G37</f>
        <v>4.3</v>
      </c>
      <c r="F50" s="219">
        <f>'Charges Data'!H37</f>
        <v>10.099310344827586</v>
      </c>
      <c r="G50" s="220">
        <f>'Charges Data'!I37</f>
        <v>15.3</v>
      </c>
    </row>
    <row r="51" spans="2:7" ht="21" customHeight="1" x14ac:dyDescent="0.2">
      <c r="B51" s="336"/>
      <c r="C51" s="200" t="s">
        <v>49</v>
      </c>
      <c r="D51" s="201">
        <f>'Charges Data'!F38</f>
        <v>28</v>
      </c>
      <c r="E51" s="219">
        <f>'Charges Data'!G38</f>
        <v>2.2000000000000002</v>
      </c>
      <c r="F51" s="219">
        <f>'Charges Data'!H38</f>
        <v>6.1953571428571408</v>
      </c>
      <c r="G51" s="220">
        <f>'Charges Data'!I38</f>
        <v>11</v>
      </c>
    </row>
    <row r="52" spans="2:7" ht="21" customHeight="1" x14ac:dyDescent="0.2">
      <c r="B52" s="336"/>
      <c r="C52" s="200" t="s">
        <v>57</v>
      </c>
      <c r="D52" s="201">
        <f>'Charges Data'!F39</f>
        <v>21</v>
      </c>
      <c r="E52" s="219">
        <f>'Charges Data'!G39</f>
        <v>2.2000000000000002</v>
      </c>
      <c r="F52" s="219">
        <f>'Charges Data'!H39</f>
        <v>6.7176190476190474</v>
      </c>
      <c r="G52" s="220">
        <f>'Charges Data'!I39</f>
        <v>11</v>
      </c>
    </row>
    <row r="53" spans="2:7" ht="21" customHeight="1" x14ac:dyDescent="0.2">
      <c r="B53" s="337"/>
      <c r="C53" s="200" t="s">
        <v>43</v>
      </c>
      <c r="D53" s="201">
        <f>'Charges Data'!F40</f>
        <v>15</v>
      </c>
      <c r="E53" s="219">
        <f>'Charges Data'!G40</f>
        <v>2</v>
      </c>
      <c r="F53" s="219">
        <f>'Charges Data'!H40</f>
        <v>6.8513333333333337</v>
      </c>
      <c r="G53" s="220">
        <f>'Charges Data'!I40</f>
        <v>11</v>
      </c>
    </row>
    <row r="54" spans="2:7" ht="21" customHeight="1" x14ac:dyDescent="0.2">
      <c r="B54" s="338" t="s">
        <v>131</v>
      </c>
      <c r="C54" s="159" t="s">
        <v>48</v>
      </c>
      <c r="D54" s="160">
        <f>'Charges Data'!F41</f>
        <v>20</v>
      </c>
      <c r="E54" s="221">
        <f>'Charges Data'!G41</f>
        <v>4.4000000000000004</v>
      </c>
      <c r="F54" s="221">
        <f>'Charges Data'!H41</f>
        <v>7.9720000000000031</v>
      </c>
      <c r="G54" s="222">
        <f>'Charges Data'!I41</f>
        <v>13.45</v>
      </c>
    </row>
    <row r="55" spans="2:7" ht="21" customHeight="1" x14ac:dyDescent="0.2">
      <c r="B55" s="339"/>
      <c r="C55" s="159" t="s">
        <v>49</v>
      </c>
      <c r="D55" s="160">
        <f>'Charges Data'!F42</f>
        <v>19</v>
      </c>
      <c r="E55" s="221">
        <f>'Charges Data'!G42</f>
        <v>2.2000000000000002</v>
      </c>
      <c r="F55" s="221">
        <f>'Charges Data'!H42</f>
        <v>4.6626315789473685</v>
      </c>
      <c r="G55" s="222">
        <f>'Charges Data'!I42</f>
        <v>10.75</v>
      </c>
    </row>
    <row r="56" spans="2:7" ht="21" customHeight="1" x14ac:dyDescent="0.2">
      <c r="B56" s="340"/>
      <c r="C56" s="159" t="s">
        <v>43</v>
      </c>
      <c r="D56" s="160">
        <f>'Charges Data'!F44</f>
        <v>11</v>
      </c>
      <c r="E56" s="221">
        <f>'Charges Data'!G44</f>
        <v>2</v>
      </c>
      <c r="F56" s="221">
        <f>'Charges Data'!H44</f>
        <v>5.3063636363636357</v>
      </c>
      <c r="G56" s="222">
        <f>'Charges Data'!I44</f>
        <v>10.75</v>
      </c>
    </row>
    <row r="57" spans="2:7" ht="21" customHeight="1" x14ac:dyDescent="0.2">
      <c r="B57" s="341" t="s">
        <v>132</v>
      </c>
      <c r="C57" s="200" t="s">
        <v>48</v>
      </c>
      <c r="D57" s="201">
        <f>'Charges Data'!F45</f>
        <v>26</v>
      </c>
      <c r="E57" s="219">
        <f>'Charges Data'!G45</f>
        <v>2.2999999999999998</v>
      </c>
      <c r="F57" s="219">
        <f>'Charges Data'!H45</f>
        <v>7.2903846153846166</v>
      </c>
      <c r="G57" s="220">
        <f>'Charges Data'!I45</f>
        <v>14.5</v>
      </c>
    </row>
    <row r="58" spans="2:7" ht="21" customHeight="1" x14ac:dyDescent="0.2">
      <c r="B58" s="336"/>
      <c r="C58" s="200" t="s">
        <v>49</v>
      </c>
      <c r="D58" s="201">
        <f>'Charges Data'!F46</f>
        <v>26</v>
      </c>
      <c r="E58" s="219">
        <f>'Charges Data'!G46</f>
        <v>2.0499999999999998</v>
      </c>
      <c r="F58" s="219">
        <f>'Charges Data'!H46</f>
        <v>4.796153846153846</v>
      </c>
      <c r="G58" s="220">
        <f>'Charges Data'!I46</f>
        <v>11</v>
      </c>
    </row>
    <row r="59" spans="2:7" ht="21" customHeight="1" x14ac:dyDescent="0.2">
      <c r="B59" s="337"/>
      <c r="C59" s="200" t="s">
        <v>43</v>
      </c>
      <c r="D59" s="201">
        <f>'Charges Data'!F48</f>
        <v>16</v>
      </c>
      <c r="E59" s="219">
        <f>'Charges Data'!G48</f>
        <v>2</v>
      </c>
      <c r="F59" s="219">
        <f>'Charges Data'!H48</f>
        <v>5.1250000000000009</v>
      </c>
      <c r="G59" s="220">
        <f>'Charges Data'!I48</f>
        <v>10</v>
      </c>
    </row>
    <row r="60" spans="2:7" ht="21" customHeight="1" x14ac:dyDescent="0.2">
      <c r="B60" s="338" t="s">
        <v>133</v>
      </c>
      <c r="C60" s="159" t="s">
        <v>48</v>
      </c>
      <c r="D60" s="160">
        <f>'Charges Data'!F49</f>
        <v>15</v>
      </c>
      <c r="E60" s="221">
        <f>'Charges Data'!G49</f>
        <v>3.1</v>
      </c>
      <c r="F60" s="221">
        <f>'Charges Data'!H49</f>
        <v>6.0366666666666671</v>
      </c>
      <c r="G60" s="222">
        <f>'Charges Data'!I49</f>
        <v>9.3000000000000007</v>
      </c>
    </row>
    <row r="61" spans="2:7" ht="21" customHeight="1" x14ac:dyDescent="0.2">
      <c r="B61" s="339"/>
      <c r="C61" s="159" t="s">
        <v>49</v>
      </c>
      <c r="D61" s="160">
        <f>'Charges Data'!F50</f>
        <v>14</v>
      </c>
      <c r="E61" s="221">
        <f>'Charges Data'!G50</f>
        <v>2.1</v>
      </c>
      <c r="F61" s="221">
        <f>'Charges Data'!H50</f>
        <v>3.9035714285714289</v>
      </c>
      <c r="G61" s="222">
        <f>'Charges Data'!I50</f>
        <v>7</v>
      </c>
    </row>
    <row r="62" spans="2:7" ht="21" customHeight="1" x14ac:dyDescent="0.2">
      <c r="B62" s="340"/>
      <c r="C62" s="159" t="s">
        <v>43</v>
      </c>
      <c r="D62" s="160">
        <f>'Charges Data'!F52</f>
        <v>11</v>
      </c>
      <c r="E62" s="221">
        <f>'Charges Data'!G52</f>
        <v>0.5</v>
      </c>
      <c r="F62" s="221">
        <f>'Charges Data'!H52</f>
        <v>3.3181818181818183</v>
      </c>
      <c r="G62" s="222">
        <f>'Charges Data'!I52</f>
        <v>6.8</v>
      </c>
    </row>
    <row r="63" spans="2:7" ht="21" customHeight="1" x14ac:dyDescent="0.2">
      <c r="B63" s="341" t="s">
        <v>134</v>
      </c>
      <c r="C63" s="200" t="s">
        <v>48</v>
      </c>
      <c r="D63" s="201">
        <f>'Charges Data'!F53</f>
        <v>26</v>
      </c>
      <c r="E63" s="219">
        <f>'Charges Data'!G53</f>
        <v>2</v>
      </c>
      <c r="F63" s="219">
        <f>'Charges Data'!H53</f>
        <v>6.078846153846154</v>
      </c>
      <c r="G63" s="220">
        <f>'Charges Data'!I53</f>
        <v>8</v>
      </c>
    </row>
    <row r="64" spans="2:7" ht="21" customHeight="1" x14ac:dyDescent="0.2">
      <c r="B64" s="336"/>
      <c r="C64" s="200" t="s">
        <v>49</v>
      </c>
      <c r="D64" s="201">
        <f>'Charges Data'!F54</f>
        <v>24</v>
      </c>
      <c r="E64" s="219">
        <f>'Charges Data'!G54</f>
        <v>2</v>
      </c>
      <c r="F64" s="219">
        <f>'Charges Data'!H54</f>
        <v>3.6770833333333335</v>
      </c>
      <c r="G64" s="220">
        <f>'Charges Data'!I54</f>
        <v>4.8499999999999996</v>
      </c>
    </row>
    <row r="65" spans="2:7" ht="21" customHeight="1" x14ac:dyDescent="0.2">
      <c r="B65" s="336"/>
      <c r="C65" s="200" t="s">
        <v>57</v>
      </c>
      <c r="D65" s="201">
        <f>'Charges Data'!F55</f>
        <v>24</v>
      </c>
      <c r="E65" s="219">
        <f>'Charges Data'!G55</f>
        <v>2</v>
      </c>
      <c r="F65" s="219">
        <f>'Charges Data'!H55</f>
        <v>4.0812500000000007</v>
      </c>
      <c r="G65" s="220">
        <f>'Charges Data'!I55</f>
        <v>5.5</v>
      </c>
    </row>
    <row r="66" spans="2:7" ht="21" customHeight="1" x14ac:dyDescent="0.2">
      <c r="B66" s="337"/>
      <c r="C66" s="200" t="s">
        <v>43</v>
      </c>
      <c r="D66" s="201">
        <f>'Charges Data'!F56</f>
        <v>16</v>
      </c>
      <c r="E66" s="219">
        <f>'Charges Data'!G56</f>
        <v>0.5</v>
      </c>
      <c r="F66" s="219">
        <f>'Charges Data'!H56</f>
        <v>3.4375000000000004</v>
      </c>
      <c r="G66" s="220">
        <f>'Charges Data'!I56</f>
        <v>5.6</v>
      </c>
    </row>
    <row r="67" spans="2:7" ht="21" customHeight="1" x14ac:dyDescent="0.2">
      <c r="B67" s="338" t="s">
        <v>135</v>
      </c>
      <c r="C67" s="159" t="s">
        <v>48</v>
      </c>
      <c r="D67" s="160">
        <f>'Charges Data'!F57</f>
        <v>28</v>
      </c>
      <c r="E67" s="221">
        <f>'Charges Data'!G57</f>
        <v>4.6500000000000004</v>
      </c>
      <c r="F67" s="221">
        <f>'Charges Data'!H57</f>
        <v>5.7857142857142847</v>
      </c>
      <c r="G67" s="222">
        <f>'Charges Data'!I57</f>
        <v>7.8</v>
      </c>
    </row>
    <row r="68" spans="2:7" ht="21" customHeight="1" x14ac:dyDescent="0.2">
      <c r="B68" s="339"/>
      <c r="C68" s="159" t="s">
        <v>49</v>
      </c>
      <c r="D68" s="160">
        <f>'Charges Data'!F58</f>
        <v>20</v>
      </c>
      <c r="E68" s="221">
        <f>'Charges Data'!G58</f>
        <v>2.7</v>
      </c>
      <c r="F68" s="221">
        <f>'Charges Data'!H58</f>
        <v>4.08</v>
      </c>
      <c r="G68" s="222">
        <f>'Charges Data'!I58</f>
        <v>6</v>
      </c>
    </row>
    <row r="69" spans="2:7" ht="21" customHeight="1" x14ac:dyDescent="0.2">
      <c r="B69" s="339"/>
      <c r="C69" s="159" t="s">
        <v>57</v>
      </c>
      <c r="D69" s="160">
        <f>'Charges Data'!F59</f>
        <v>22</v>
      </c>
      <c r="E69" s="221">
        <f>'Charges Data'!G59</f>
        <v>2.7</v>
      </c>
      <c r="F69" s="221">
        <f>'Charges Data'!H59</f>
        <v>4.4204545454545459</v>
      </c>
      <c r="G69" s="222">
        <f>'Charges Data'!I59</f>
        <v>6.2</v>
      </c>
    </row>
    <row r="70" spans="2:7" ht="21" customHeight="1" x14ac:dyDescent="0.2">
      <c r="B70" s="340"/>
      <c r="C70" s="159" t="s">
        <v>43</v>
      </c>
      <c r="D70" s="160">
        <f>'Charges Data'!F60</f>
        <v>16</v>
      </c>
      <c r="E70" s="221">
        <f>'Charges Data'!G60</f>
        <v>0.5</v>
      </c>
      <c r="F70" s="221">
        <f>'Charges Data'!H60</f>
        <v>3.6625000000000005</v>
      </c>
      <c r="G70" s="222">
        <f>'Charges Data'!I60</f>
        <v>6</v>
      </c>
    </row>
    <row r="71" spans="2:7" ht="21" customHeight="1" x14ac:dyDescent="0.2">
      <c r="B71" s="341" t="s">
        <v>136</v>
      </c>
      <c r="C71" s="200" t="s">
        <v>48</v>
      </c>
      <c r="D71" s="201">
        <f>'Charges Data'!F61</f>
        <v>23</v>
      </c>
      <c r="E71" s="219">
        <f>'Charges Data'!G61</f>
        <v>4.6500000000000004</v>
      </c>
      <c r="F71" s="219">
        <f>'Charges Data'!H61</f>
        <v>5.7434782608695647</v>
      </c>
      <c r="G71" s="220">
        <f>'Charges Data'!I61</f>
        <v>7.8</v>
      </c>
    </row>
    <row r="72" spans="2:7" ht="21" customHeight="1" x14ac:dyDescent="0.2">
      <c r="B72" s="336"/>
      <c r="C72" s="200" t="s">
        <v>49</v>
      </c>
      <c r="D72" s="201">
        <f>'Charges Data'!F62</f>
        <v>18</v>
      </c>
      <c r="E72" s="219">
        <f>'Charges Data'!G62</f>
        <v>2.95</v>
      </c>
      <c r="F72" s="219">
        <f>'Charges Data'!H62</f>
        <v>4.1944444444444455</v>
      </c>
      <c r="G72" s="220">
        <f>'Charges Data'!I62</f>
        <v>6</v>
      </c>
    </row>
    <row r="73" spans="2:7" ht="21" customHeight="1" x14ac:dyDescent="0.2">
      <c r="B73" s="336"/>
      <c r="C73" s="200" t="s">
        <v>57</v>
      </c>
      <c r="D73" s="201">
        <f>'Charges Data'!F63</f>
        <v>19</v>
      </c>
      <c r="E73" s="219">
        <f>'Charges Data'!G63</f>
        <v>2.95</v>
      </c>
      <c r="F73" s="219">
        <f>'Charges Data'!H63</f>
        <v>4.5078947368421067</v>
      </c>
      <c r="G73" s="220">
        <f>'Charges Data'!I63</f>
        <v>6.2</v>
      </c>
    </row>
    <row r="74" spans="2:7" ht="21" customHeight="1" x14ac:dyDescent="0.2">
      <c r="B74" s="337"/>
      <c r="C74" s="200" t="s">
        <v>43</v>
      </c>
      <c r="D74" s="201">
        <f>'Charges Data'!F64</f>
        <v>14</v>
      </c>
      <c r="E74" s="219">
        <f>'Charges Data'!G64</f>
        <v>0.5</v>
      </c>
      <c r="F74" s="219">
        <f>'Charges Data'!H64</f>
        <v>3.6000000000000005</v>
      </c>
      <c r="G74" s="220">
        <f>'Charges Data'!I64</f>
        <v>6</v>
      </c>
    </row>
    <row r="75" spans="2:7" ht="21" customHeight="1" x14ac:dyDescent="0.2">
      <c r="B75" s="332" t="s">
        <v>137</v>
      </c>
      <c r="C75" s="161" t="s">
        <v>48</v>
      </c>
      <c r="D75" s="162">
        <f>'Charges Data'!F65</f>
        <v>22</v>
      </c>
      <c r="E75" s="223">
        <f>'Charges Data'!G65</f>
        <v>4.6500000000000004</v>
      </c>
      <c r="F75" s="223">
        <f>'Charges Data'!H65</f>
        <v>5.8590909090909093</v>
      </c>
      <c r="G75" s="224">
        <f>'Charges Data'!I65</f>
        <v>7.8</v>
      </c>
    </row>
    <row r="76" spans="2:7" ht="21" customHeight="1" x14ac:dyDescent="0.2">
      <c r="B76" s="333"/>
      <c r="C76" s="159" t="s">
        <v>49</v>
      </c>
      <c r="D76" s="160">
        <f>'Charges Data'!F66</f>
        <v>17</v>
      </c>
      <c r="E76" s="221">
        <f>'Charges Data'!G66</f>
        <v>2.95</v>
      </c>
      <c r="F76" s="221">
        <f>'Charges Data'!H66</f>
        <v>4.2588235294117647</v>
      </c>
      <c r="G76" s="222">
        <f>'Charges Data'!I66</f>
        <v>6</v>
      </c>
    </row>
    <row r="77" spans="2:7" ht="21" customHeight="1" x14ac:dyDescent="0.2">
      <c r="B77" s="333"/>
      <c r="C77" s="159" t="s">
        <v>57</v>
      </c>
      <c r="D77" s="160">
        <f>'Charges Data'!F67</f>
        <v>19</v>
      </c>
      <c r="E77" s="221">
        <f>'Charges Data'!G67</f>
        <v>2.95</v>
      </c>
      <c r="F77" s="221">
        <f>'Charges Data'!H67</f>
        <v>4.6078947368421055</v>
      </c>
      <c r="G77" s="222">
        <f>'Charges Data'!I67</f>
        <v>6.2</v>
      </c>
    </row>
    <row r="78" spans="2:7" ht="21" customHeight="1" x14ac:dyDescent="0.2">
      <c r="B78" s="334"/>
      <c r="C78" s="159" t="s">
        <v>43</v>
      </c>
      <c r="D78" s="160">
        <f>'Charges Data'!F68</f>
        <v>14</v>
      </c>
      <c r="E78" s="221">
        <f>'Charges Data'!G68</f>
        <v>0.5</v>
      </c>
      <c r="F78" s="221">
        <f>'Charges Data'!H68</f>
        <v>3.628571428571429</v>
      </c>
      <c r="G78" s="222">
        <f>'Charges Data'!I68</f>
        <v>6</v>
      </c>
    </row>
    <row r="79" spans="2:7" ht="21" customHeight="1" x14ac:dyDescent="0.2">
      <c r="B79" s="329" t="s">
        <v>138</v>
      </c>
      <c r="C79" s="200" t="s">
        <v>48</v>
      </c>
      <c r="D79" s="201">
        <f>'Charges Data'!F170</f>
        <v>13</v>
      </c>
      <c r="E79" s="219">
        <f>'Charges Data'!G170</f>
        <v>13.4</v>
      </c>
      <c r="F79" s="219">
        <f>'Charges Data'!H170</f>
        <v>28.969230769230766</v>
      </c>
      <c r="G79" s="220">
        <f>'Charges Data'!I170</f>
        <v>47.5</v>
      </c>
    </row>
    <row r="80" spans="2:7" ht="21" customHeight="1" x14ac:dyDescent="0.2">
      <c r="B80" s="330"/>
      <c r="C80" s="200" t="s">
        <v>49</v>
      </c>
      <c r="D80" s="201">
        <f>'Charges Data'!F171</f>
        <v>10</v>
      </c>
      <c r="E80" s="219">
        <f>'Charges Data'!G171</f>
        <v>13.4</v>
      </c>
      <c r="F80" s="219">
        <f>'Charges Data'!H171</f>
        <v>30.114999999999998</v>
      </c>
      <c r="G80" s="220">
        <f>'Charges Data'!I171</f>
        <v>47.5</v>
      </c>
    </row>
    <row r="81" spans="2:7" ht="21" customHeight="1" x14ac:dyDescent="0.2">
      <c r="B81" s="330"/>
      <c r="C81" s="200" t="s">
        <v>57</v>
      </c>
      <c r="D81" s="201">
        <f>'Charges Data'!F172</f>
        <v>11</v>
      </c>
      <c r="E81" s="219">
        <f>'Charges Data'!G172</f>
        <v>13.4</v>
      </c>
      <c r="F81" s="219">
        <f>'Charges Data'!H172</f>
        <v>29.786363636363635</v>
      </c>
      <c r="G81" s="220">
        <f>'Charges Data'!I172</f>
        <v>47.5</v>
      </c>
    </row>
    <row r="82" spans="2:7" ht="21" customHeight="1" x14ac:dyDescent="0.2">
      <c r="B82" s="331"/>
      <c r="C82" s="200" t="s">
        <v>43</v>
      </c>
      <c r="D82" s="201">
        <f>'Charges Data'!F173</f>
        <v>9</v>
      </c>
      <c r="E82" s="219">
        <f>'Charges Data'!G173</f>
        <v>13.4</v>
      </c>
      <c r="F82" s="219">
        <f>'Charges Data'!H173</f>
        <v>28.522222222222222</v>
      </c>
      <c r="G82" s="220">
        <f>'Charges Data'!I173</f>
        <v>47.5</v>
      </c>
    </row>
    <row r="83" spans="2:7" ht="21" customHeight="1" x14ac:dyDescent="0.2">
      <c r="B83" s="332" t="s">
        <v>139</v>
      </c>
      <c r="C83" s="159" t="s">
        <v>48</v>
      </c>
      <c r="D83" s="160">
        <f>'Charges Data'!F174</f>
        <v>7</v>
      </c>
      <c r="E83" s="221">
        <f>'Charges Data'!G174</f>
        <v>3.35</v>
      </c>
      <c r="F83" s="221">
        <f>'Charges Data'!H174</f>
        <v>12.092857142857142</v>
      </c>
      <c r="G83" s="222">
        <f>'Charges Data'!I174</f>
        <v>31.2</v>
      </c>
    </row>
    <row r="84" spans="2:7" ht="21" customHeight="1" x14ac:dyDescent="0.2">
      <c r="B84" s="333"/>
      <c r="C84" s="159" t="s">
        <v>49</v>
      </c>
      <c r="D84" s="160">
        <f>'Charges Data'!F175</f>
        <v>9</v>
      </c>
      <c r="E84" s="221">
        <f>'Charges Data'!G175</f>
        <v>3.2</v>
      </c>
      <c r="F84" s="221">
        <f>'Charges Data'!H175</f>
        <v>7.2611111111111102</v>
      </c>
      <c r="G84" s="222">
        <f>'Charges Data'!I175</f>
        <v>31.2</v>
      </c>
    </row>
    <row r="85" spans="2:7" ht="21" customHeight="1" x14ac:dyDescent="0.2">
      <c r="B85" s="333"/>
      <c r="C85" s="159" t="s">
        <v>57</v>
      </c>
      <c r="D85" s="160">
        <f>'Charges Data'!F176</f>
        <v>8</v>
      </c>
      <c r="E85" s="221">
        <f>'Charges Data'!G176</f>
        <v>2.4</v>
      </c>
      <c r="F85" s="221">
        <f>'Charges Data'!H176</f>
        <v>9.8812499999999996</v>
      </c>
      <c r="G85" s="222">
        <f>'Charges Data'!I176</f>
        <v>31.2</v>
      </c>
    </row>
    <row r="86" spans="2:7" ht="21" customHeight="1" x14ac:dyDescent="0.2">
      <c r="B86" s="334"/>
      <c r="C86" s="159" t="s">
        <v>43</v>
      </c>
      <c r="D86" s="160">
        <f>'Charges Data'!F177</f>
        <v>8</v>
      </c>
      <c r="E86" s="221">
        <f>'Charges Data'!G177</f>
        <v>0.5</v>
      </c>
      <c r="F86" s="221">
        <f>'Charges Data'!H177</f>
        <v>9.5437499999999993</v>
      </c>
      <c r="G86" s="222">
        <f>'Charges Data'!I177</f>
        <v>31.2</v>
      </c>
    </row>
    <row r="87" spans="2:7" ht="21" customHeight="1" x14ac:dyDescent="0.2">
      <c r="B87" s="329" t="s">
        <v>140</v>
      </c>
      <c r="C87" s="200" t="s">
        <v>48</v>
      </c>
      <c r="D87" s="201">
        <f>'Charges Data'!F69</f>
        <v>6</v>
      </c>
      <c r="E87" s="219">
        <f>'Charges Data'!G69</f>
        <v>3.5</v>
      </c>
      <c r="F87" s="219">
        <f>'Charges Data'!H69</f>
        <v>5.1000000000000005</v>
      </c>
      <c r="G87" s="220">
        <f>'Charges Data'!I69</f>
        <v>9.65</v>
      </c>
    </row>
    <row r="88" spans="2:7" ht="21" customHeight="1" x14ac:dyDescent="0.2">
      <c r="B88" s="330"/>
      <c r="C88" s="200" t="s">
        <v>49</v>
      </c>
      <c r="D88" s="201">
        <f>'Charges Data'!F70</f>
        <v>5</v>
      </c>
      <c r="E88" s="219">
        <f>'Charges Data'!G70</f>
        <v>2.2000000000000002</v>
      </c>
      <c r="F88" s="219">
        <f>'Charges Data'!H70</f>
        <v>3.46</v>
      </c>
      <c r="G88" s="220">
        <f>'Charges Data'!I70</f>
        <v>4.8499999999999996</v>
      </c>
    </row>
    <row r="89" spans="2:7" ht="21" customHeight="1" x14ac:dyDescent="0.2">
      <c r="B89" s="330"/>
      <c r="C89" s="200" t="s">
        <v>57</v>
      </c>
      <c r="D89" s="201">
        <f>'Charges Data'!F71</f>
        <v>6</v>
      </c>
      <c r="E89" s="219">
        <f>'Charges Data'!G71</f>
        <v>2.2000000000000002</v>
      </c>
      <c r="F89" s="219">
        <f>'Charges Data'!H71</f>
        <v>3.5083333333333333</v>
      </c>
      <c r="G89" s="220">
        <f>'Charges Data'!I71</f>
        <v>4.8499999999999996</v>
      </c>
    </row>
    <row r="90" spans="2:7" ht="21" customHeight="1" x14ac:dyDescent="0.2">
      <c r="B90" s="331"/>
      <c r="C90" s="200" t="s">
        <v>43</v>
      </c>
      <c r="D90" s="201">
        <f>'Charges Data'!F72</f>
        <v>4</v>
      </c>
      <c r="E90" s="219">
        <f>'Charges Data'!G72</f>
        <v>2</v>
      </c>
      <c r="F90" s="219">
        <f>'Charges Data'!H72</f>
        <v>4.2625000000000002</v>
      </c>
      <c r="G90" s="220">
        <f>'Charges Data'!I72</f>
        <v>9.65</v>
      </c>
    </row>
    <row r="91" spans="2:7" ht="21" customHeight="1" x14ac:dyDescent="0.2">
      <c r="B91" s="332" t="s">
        <v>141</v>
      </c>
      <c r="C91" s="159" t="s">
        <v>48</v>
      </c>
      <c r="D91" s="160">
        <f>'Charges Data'!F73</f>
        <v>7</v>
      </c>
      <c r="E91" s="221">
        <f>'Charges Data'!G73</f>
        <v>3.4</v>
      </c>
      <c r="F91" s="221">
        <f>'Charges Data'!H73</f>
        <v>10.207142857142857</v>
      </c>
      <c r="G91" s="222">
        <f>'Charges Data'!I73</f>
        <v>24</v>
      </c>
    </row>
    <row r="92" spans="2:7" ht="21" customHeight="1" x14ac:dyDescent="0.2">
      <c r="B92" s="333"/>
      <c r="C92" s="159" t="s">
        <v>49</v>
      </c>
      <c r="D92" s="160">
        <f>'Charges Data'!F74</f>
        <v>7</v>
      </c>
      <c r="E92" s="221">
        <f>'Charges Data'!G74</f>
        <v>2.2000000000000002</v>
      </c>
      <c r="F92" s="221">
        <f>'Charges Data'!H74</f>
        <v>5.4428571428571431</v>
      </c>
      <c r="G92" s="222">
        <f>'Charges Data'!I74</f>
        <v>11.7</v>
      </c>
    </row>
    <row r="93" spans="2:7" ht="21" customHeight="1" x14ac:dyDescent="0.2">
      <c r="B93" s="333"/>
      <c r="C93" s="159" t="s">
        <v>57</v>
      </c>
      <c r="D93" s="160">
        <f>'Charges Data'!F75</f>
        <v>7</v>
      </c>
      <c r="E93" s="221">
        <f>'Charges Data'!G75</f>
        <v>2.2000000000000002</v>
      </c>
      <c r="F93" s="221">
        <f>'Charges Data'!H75</f>
        <v>7.2</v>
      </c>
      <c r="G93" s="222">
        <f>'Charges Data'!I75</f>
        <v>24</v>
      </c>
    </row>
    <row r="94" spans="2:7" ht="21" customHeight="1" x14ac:dyDescent="0.2">
      <c r="B94" s="334"/>
      <c r="C94" s="159" t="s">
        <v>43</v>
      </c>
      <c r="D94" s="160">
        <f>'Charges Data'!F76</f>
        <v>6</v>
      </c>
      <c r="E94" s="221">
        <f>'Charges Data'!G76</f>
        <v>2.2000000000000002</v>
      </c>
      <c r="F94" s="221">
        <f>'Charges Data'!H76</f>
        <v>7.9333333333333336</v>
      </c>
      <c r="G94" s="222">
        <f>'Charges Data'!I76</f>
        <v>24</v>
      </c>
    </row>
    <row r="95" spans="2:7" ht="21" customHeight="1" x14ac:dyDescent="0.2">
      <c r="B95" s="329" t="s">
        <v>142</v>
      </c>
      <c r="C95" s="200" t="s">
        <v>48</v>
      </c>
      <c r="D95" s="201">
        <f>'Charges Data'!F77</f>
        <v>4</v>
      </c>
      <c r="E95" s="219">
        <f>'Charges Data'!G77</f>
        <v>4.8</v>
      </c>
      <c r="F95" s="219">
        <f>'Charges Data'!H77</f>
        <v>29.124999999999996</v>
      </c>
      <c r="G95" s="220">
        <f>'Charges Data'!I77</f>
        <v>46.5</v>
      </c>
    </row>
    <row r="96" spans="2:7" ht="21" customHeight="1" x14ac:dyDescent="0.2">
      <c r="B96" s="330"/>
      <c r="C96" s="200" t="s">
        <v>49</v>
      </c>
      <c r="D96" s="201">
        <f>'Charges Data'!F78</f>
        <v>4</v>
      </c>
      <c r="E96" s="219">
        <f>'Charges Data'!G78</f>
        <v>2.7</v>
      </c>
      <c r="F96" s="219">
        <f>'Charges Data'!H78</f>
        <v>17.2</v>
      </c>
      <c r="G96" s="220">
        <f>'Charges Data'!I78</f>
        <v>33</v>
      </c>
    </row>
    <row r="97" spans="2:7" ht="21" customHeight="1" x14ac:dyDescent="0.2">
      <c r="B97" s="330"/>
      <c r="C97" s="200" t="s">
        <v>57</v>
      </c>
      <c r="D97" s="201">
        <f>'Charges Data'!F79</f>
        <v>4</v>
      </c>
      <c r="E97" s="219">
        <f>'Charges Data'!G79</f>
        <v>2.7</v>
      </c>
      <c r="F97" s="219">
        <f>'Charges Data'!H79</f>
        <v>20.574999999999999</v>
      </c>
      <c r="G97" s="220">
        <f>'Charges Data'!I79</f>
        <v>46.5</v>
      </c>
    </row>
    <row r="98" spans="2:7" ht="21" customHeight="1" x14ac:dyDescent="0.2">
      <c r="B98" s="331"/>
      <c r="C98" s="200" t="s">
        <v>43</v>
      </c>
      <c r="D98" s="201">
        <f>'Charges Data'!F80</f>
        <v>3</v>
      </c>
      <c r="E98" s="219">
        <f>'Charges Data'!G80</f>
        <v>2.7</v>
      </c>
      <c r="F98" s="219">
        <f>'Charges Data'!H80</f>
        <v>22.833333333333332</v>
      </c>
      <c r="G98" s="220">
        <f>'Charges Data'!I80</f>
        <v>46.5</v>
      </c>
    </row>
    <row r="99" spans="2:7" ht="21" customHeight="1" x14ac:dyDescent="0.2">
      <c r="B99" s="332" t="s">
        <v>143</v>
      </c>
      <c r="C99" s="159" t="s">
        <v>48</v>
      </c>
      <c r="D99" s="160">
        <f>'Charges Data'!F81</f>
        <v>9</v>
      </c>
      <c r="E99" s="221">
        <f>'Charges Data'!G81</f>
        <v>4</v>
      </c>
      <c r="F99" s="221">
        <f>'Charges Data'!H81</f>
        <v>6.2722222222222221</v>
      </c>
      <c r="G99" s="222">
        <f>'Charges Data'!I81</f>
        <v>7.85</v>
      </c>
    </row>
    <row r="100" spans="2:7" ht="21" customHeight="1" x14ac:dyDescent="0.2">
      <c r="B100" s="333"/>
      <c r="C100" s="159" t="s">
        <v>49</v>
      </c>
      <c r="D100" s="160">
        <f>'Charges Data'!F82</f>
        <v>9</v>
      </c>
      <c r="E100" s="221">
        <f>'Charges Data'!G82</f>
        <v>3.2</v>
      </c>
      <c r="F100" s="221">
        <f>'Charges Data'!H82</f>
        <v>4.8055555555555545</v>
      </c>
      <c r="G100" s="222">
        <f>'Charges Data'!I82</f>
        <v>5.8</v>
      </c>
    </row>
    <row r="101" spans="2:7" ht="21" customHeight="1" x14ac:dyDescent="0.2">
      <c r="B101" s="334"/>
      <c r="C101" s="159" t="s">
        <v>43</v>
      </c>
      <c r="D101" s="160">
        <f>'Charges Data'!F84</f>
        <v>6</v>
      </c>
      <c r="E101" s="221">
        <f>'Charges Data'!G84</f>
        <v>2</v>
      </c>
      <c r="F101" s="221">
        <f>'Charges Data'!H84</f>
        <v>4.1333333333333337</v>
      </c>
      <c r="G101" s="222">
        <f>'Charges Data'!I84</f>
        <v>5.7</v>
      </c>
    </row>
    <row r="102" spans="2:7" ht="21" customHeight="1" x14ac:dyDescent="0.2">
      <c r="B102" s="329" t="s">
        <v>144</v>
      </c>
      <c r="C102" s="200" t="s">
        <v>48</v>
      </c>
      <c r="D102" s="201">
        <f>'Charges Data'!F85</f>
        <v>2</v>
      </c>
      <c r="E102" s="219">
        <f>'Charges Data'!G85</f>
        <v>6.5</v>
      </c>
      <c r="F102" s="219">
        <f>'Charges Data'!H85</f>
        <v>6.55</v>
      </c>
      <c r="G102" s="220">
        <f>'Charges Data'!I85</f>
        <v>6.6</v>
      </c>
    </row>
    <row r="103" spans="2:7" ht="21" customHeight="1" x14ac:dyDescent="0.2">
      <c r="B103" s="330"/>
      <c r="C103" s="200" t="s">
        <v>49</v>
      </c>
      <c r="D103" s="201">
        <f>'Charges Data'!F86</f>
        <v>2</v>
      </c>
      <c r="E103" s="219">
        <f>'Charges Data'!G86</f>
        <v>4</v>
      </c>
      <c r="F103" s="219">
        <f>'Charges Data'!H86</f>
        <v>4.5</v>
      </c>
      <c r="G103" s="220">
        <f>'Charges Data'!I86</f>
        <v>5</v>
      </c>
    </row>
    <row r="104" spans="2:7" ht="21" customHeight="1" x14ac:dyDescent="0.2">
      <c r="B104" s="331"/>
      <c r="C104" s="200" t="s">
        <v>43</v>
      </c>
      <c r="D104" s="201">
        <f>'Charges Data'!F88</f>
        <v>2</v>
      </c>
      <c r="E104" s="219">
        <f>'Charges Data'!G88</f>
        <v>2</v>
      </c>
      <c r="F104" s="219">
        <f>'Charges Data'!H88</f>
        <v>3.75</v>
      </c>
      <c r="G104" s="220">
        <f>'Charges Data'!I88</f>
        <v>5.5</v>
      </c>
    </row>
    <row r="105" spans="2:7" ht="21" customHeight="1" x14ac:dyDescent="0.2">
      <c r="B105" s="332" t="s">
        <v>145</v>
      </c>
      <c r="C105" s="159" t="s">
        <v>48</v>
      </c>
      <c r="D105" s="160">
        <f>'Charges Data'!F89</f>
        <v>9</v>
      </c>
      <c r="E105" s="221">
        <f>'Charges Data'!G89</f>
        <v>1.75</v>
      </c>
      <c r="F105" s="221">
        <f>'Charges Data'!H89</f>
        <v>2.2611111111111111</v>
      </c>
      <c r="G105" s="222">
        <f>'Charges Data'!I89</f>
        <v>3.15</v>
      </c>
    </row>
    <row r="106" spans="2:7" ht="21" customHeight="1" x14ac:dyDescent="0.2">
      <c r="B106" s="333"/>
      <c r="C106" s="159" t="s">
        <v>49</v>
      </c>
      <c r="D106" s="160">
        <f>'Charges Data'!F90</f>
        <v>9</v>
      </c>
      <c r="E106" s="221">
        <f>'Charges Data'!G90</f>
        <v>1</v>
      </c>
      <c r="F106" s="221">
        <f>'Charges Data'!H90</f>
        <v>2.0444444444444443</v>
      </c>
      <c r="G106" s="222">
        <f>'Charges Data'!I90</f>
        <v>3.15</v>
      </c>
    </row>
    <row r="107" spans="2:7" ht="21" customHeight="1" x14ac:dyDescent="0.2">
      <c r="B107" s="334"/>
      <c r="C107" s="159" t="s">
        <v>43</v>
      </c>
      <c r="D107" s="160">
        <f>'Charges Data'!F92</f>
        <v>5</v>
      </c>
      <c r="E107" s="221">
        <f>'Charges Data'!G92</f>
        <v>1</v>
      </c>
      <c r="F107" s="221">
        <f>'Charges Data'!H92</f>
        <v>1.8399999999999999</v>
      </c>
      <c r="G107" s="222">
        <f>'Charges Data'!I92</f>
        <v>3.15</v>
      </c>
    </row>
    <row r="108" spans="2:7" ht="21" customHeight="1" x14ac:dyDescent="0.2">
      <c r="B108" s="330" t="s">
        <v>146</v>
      </c>
      <c r="C108" s="200" t="s">
        <v>48</v>
      </c>
      <c r="D108" s="201">
        <f>'Charges Data'!F93</f>
        <v>6</v>
      </c>
      <c r="E108" s="219">
        <f>'Charges Data'!G93</f>
        <v>5</v>
      </c>
      <c r="F108" s="219">
        <f>'Charges Data'!H93</f>
        <v>22.291666666666668</v>
      </c>
      <c r="G108" s="220">
        <f>'Charges Data'!I93</f>
        <v>86</v>
      </c>
    </row>
    <row r="109" spans="2:7" ht="21" customHeight="1" x14ac:dyDescent="0.2">
      <c r="B109" s="330"/>
      <c r="C109" s="200" t="s">
        <v>49</v>
      </c>
      <c r="D109" s="201">
        <f>'Charges Data'!F94</f>
        <v>5</v>
      </c>
      <c r="E109" s="219">
        <f>'Charges Data'!G94</f>
        <v>5.3</v>
      </c>
      <c r="F109" s="219">
        <f>'Charges Data'!H94</f>
        <v>20.75</v>
      </c>
      <c r="G109" s="220">
        <f>'Charges Data'!I94</f>
        <v>75</v>
      </c>
    </row>
    <row r="110" spans="2:7" ht="21" customHeight="1" x14ac:dyDescent="0.2">
      <c r="B110" s="331"/>
      <c r="C110" s="200" t="s">
        <v>43</v>
      </c>
      <c r="D110" s="201">
        <f>'Charges Data'!F96</f>
        <v>3</v>
      </c>
      <c r="E110" s="219">
        <f>'Charges Data'!G96</f>
        <v>11</v>
      </c>
      <c r="F110" s="219">
        <f>'Charges Data'!H96</f>
        <v>36.783333333333331</v>
      </c>
      <c r="G110" s="220">
        <f>'Charges Data'!I96</f>
        <v>86</v>
      </c>
    </row>
    <row r="111" spans="2:7" ht="21" customHeight="1" x14ac:dyDescent="0.2">
      <c r="B111" s="332" t="s">
        <v>147</v>
      </c>
      <c r="C111" s="159" t="s">
        <v>48</v>
      </c>
      <c r="D111" s="160">
        <f>'Charges Data'!F97</f>
        <v>6</v>
      </c>
      <c r="E111" s="221">
        <f>'Charges Data'!G97</f>
        <v>5.9</v>
      </c>
      <c r="F111" s="221">
        <f>'Charges Data'!H97</f>
        <v>66.358333333333334</v>
      </c>
      <c r="G111" s="222">
        <f>'Charges Data'!I97</f>
        <v>170</v>
      </c>
    </row>
    <row r="112" spans="2:7" ht="21" customHeight="1" x14ac:dyDescent="0.2">
      <c r="B112" s="333"/>
      <c r="C112" s="159" t="s">
        <v>49</v>
      </c>
      <c r="D112" s="160">
        <f>'Charges Data'!F98</f>
        <v>3</v>
      </c>
      <c r="E112" s="221">
        <f>'Charges Data'!G98</f>
        <v>4.5999999999999996</v>
      </c>
      <c r="F112" s="221">
        <f>'Charges Data'!H98</f>
        <v>49.15</v>
      </c>
      <c r="G112" s="222">
        <f>'Charges Data'!I98</f>
        <v>138</v>
      </c>
    </row>
    <row r="113" spans="2:7" ht="21" customHeight="1" x14ac:dyDescent="0.2">
      <c r="B113" s="334"/>
      <c r="C113" s="159" t="s">
        <v>43</v>
      </c>
      <c r="D113" s="160">
        <f>'Charges Data'!F100</f>
        <v>3</v>
      </c>
      <c r="E113" s="221">
        <f>'Charges Data'!G100</f>
        <v>2.2999999999999998</v>
      </c>
      <c r="F113" s="221">
        <f>'Charges Data'!H100</f>
        <v>47.966666666666669</v>
      </c>
      <c r="G113" s="222">
        <f>'Charges Data'!I100</f>
        <v>138</v>
      </c>
    </row>
    <row r="114" spans="2:7" ht="21" customHeight="1" x14ac:dyDescent="0.2">
      <c r="B114" s="330" t="s">
        <v>148</v>
      </c>
      <c r="C114" s="200" t="s">
        <v>48</v>
      </c>
      <c r="D114" s="201">
        <f>'Charges Data'!F101</f>
        <v>9</v>
      </c>
      <c r="E114" s="219">
        <f>'Charges Data'!G101</f>
        <v>5.4</v>
      </c>
      <c r="F114" s="219">
        <f>'Charges Data'!H101</f>
        <v>7.7333333333333343</v>
      </c>
      <c r="G114" s="220">
        <f>'Charges Data'!I101</f>
        <v>11.3</v>
      </c>
    </row>
    <row r="115" spans="2:7" ht="21" customHeight="1" x14ac:dyDescent="0.2">
      <c r="B115" s="330"/>
      <c r="C115" s="200" t="s">
        <v>49</v>
      </c>
      <c r="D115" s="201">
        <f>'Charges Data'!F102</f>
        <v>9</v>
      </c>
      <c r="E115" s="219">
        <f>'Charges Data'!G102</f>
        <v>2.7</v>
      </c>
      <c r="F115" s="219">
        <f>'Charges Data'!H102</f>
        <v>5.2333333333333343</v>
      </c>
      <c r="G115" s="220">
        <f>'Charges Data'!I102</f>
        <v>10.3</v>
      </c>
    </row>
    <row r="116" spans="2:7" ht="21" customHeight="1" x14ac:dyDescent="0.2">
      <c r="B116" s="331"/>
      <c r="C116" s="200" t="s">
        <v>43</v>
      </c>
      <c r="D116" s="201">
        <f>'Charges Data'!F104</f>
        <v>5</v>
      </c>
      <c r="E116" s="219">
        <f>'Charges Data'!G104</f>
        <v>2.2999999999999998</v>
      </c>
      <c r="F116" s="219">
        <f>'Charges Data'!H104</f>
        <v>4.1199999999999992</v>
      </c>
      <c r="G116" s="220">
        <f>'Charges Data'!I104</f>
        <v>7</v>
      </c>
    </row>
    <row r="117" spans="2:7" ht="21" customHeight="1" x14ac:dyDescent="0.2">
      <c r="B117" s="333" t="s">
        <v>149</v>
      </c>
      <c r="C117" s="158" t="s">
        <v>48</v>
      </c>
      <c r="D117" s="160">
        <v>5</v>
      </c>
      <c r="E117" s="221">
        <v>50.1</v>
      </c>
      <c r="F117" s="221">
        <v>100.02000000000001</v>
      </c>
      <c r="G117" s="222">
        <v>170</v>
      </c>
    </row>
    <row r="118" spans="2:7" ht="21" customHeight="1" x14ac:dyDescent="0.2">
      <c r="B118" s="333"/>
      <c r="C118" s="158" t="s">
        <v>49</v>
      </c>
      <c r="D118" s="160">
        <v>3</v>
      </c>
      <c r="E118" s="221">
        <v>4.0999999999999996</v>
      </c>
      <c r="F118" s="221">
        <v>76.36666666666666</v>
      </c>
      <c r="G118" s="222">
        <v>135</v>
      </c>
    </row>
    <row r="119" spans="2:7" ht="21" customHeight="1" x14ac:dyDescent="0.2">
      <c r="B119" s="334"/>
      <c r="C119" s="158" t="s">
        <v>43</v>
      </c>
      <c r="D119" s="160">
        <v>0</v>
      </c>
      <c r="E119" s="221" t="s">
        <v>78</v>
      </c>
      <c r="F119" s="221" t="s">
        <v>78</v>
      </c>
      <c r="G119" s="222" t="s">
        <v>113</v>
      </c>
    </row>
    <row r="120" spans="2:7" ht="21" customHeight="1" x14ac:dyDescent="0.2">
      <c r="B120" s="329" t="s">
        <v>150</v>
      </c>
      <c r="C120" s="198" t="s">
        <v>48</v>
      </c>
      <c r="D120" s="201">
        <v>11</v>
      </c>
      <c r="E120" s="219">
        <v>4.2</v>
      </c>
      <c r="F120" s="219">
        <v>6.5318181818181813</v>
      </c>
      <c r="G120" s="220">
        <v>10.8</v>
      </c>
    </row>
    <row r="121" spans="2:7" ht="21" customHeight="1" x14ac:dyDescent="0.2">
      <c r="B121" s="330"/>
      <c r="C121" s="198" t="s">
        <v>49</v>
      </c>
      <c r="D121" s="201">
        <v>11</v>
      </c>
      <c r="E121" s="219">
        <v>2.1</v>
      </c>
      <c r="F121" s="219">
        <v>4.1545454545454552</v>
      </c>
      <c r="G121" s="220">
        <v>9.5</v>
      </c>
    </row>
    <row r="122" spans="2:7" ht="21" customHeight="1" x14ac:dyDescent="0.2">
      <c r="B122" s="331"/>
      <c r="C122" s="198" t="s">
        <v>43</v>
      </c>
      <c r="D122" s="201">
        <v>6</v>
      </c>
      <c r="E122" s="219">
        <v>0.5</v>
      </c>
      <c r="F122" s="219">
        <v>3.6750000000000003</v>
      </c>
      <c r="G122" s="220">
        <v>9.5</v>
      </c>
    </row>
    <row r="123" spans="2:7" ht="21" customHeight="1" x14ac:dyDescent="0.2">
      <c r="B123" s="332" t="s">
        <v>2</v>
      </c>
      <c r="C123" s="158" t="s">
        <v>48</v>
      </c>
      <c r="D123" s="160">
        <v>7</v>
      </c>
      <c r="E123" s="221">
        <v>0</v>
      </c>
      <c r="F123" s="221">
        <v>7.2142857142857144</v>
      </c>
      <c r="G123" s="222">
        <v>15</v>
      </c>
    </row>
    <row r="124" spans="2:7" ht="21" customHeight="1" x14ac:dyDescent="0.2">
      <c r="B124" s="333"/>
      <c r="C124" s="158" t="s">
        <v>49</v>
      </c>
      <c r="D124" s="160">
        <v>6</v>
      </c>
      <c r="E124" s="221">
        <v>0</v>
      </c>
      <c r="F124" s="221">
        <v>4.5</v>
      </c>
      <c r="G124" s="222">
        <v>15</v>
      </c>
    </row>
    <row r="125" spans="2:7" ht="21" customHeight="1" x14ac:dyDescent="0.2">
      <c r="B125" s="334"/>
      <c r="C125" s="158" t="s">
        <v>43</v>
      </c>
      <c r="D125" s="160">
        <v>6</v>
      </c>
      <c r="E125" s="221">
        <v>0</v>
      </c>
      <c r="F125" s="221">
        <v>6.1499999999999995</v>
      </c>
      <c r="G125" s="222">
        <v>13.9</v>
      </c>
    </row>
    <row r="126" spans="2:7" ht="21" customHeight="1" x14ac:dyDescent="0.2">
      <c r="B126" s="329" t="s">
        <v>96</v>
      </c>
      <c r="C126" s="198" t="s">
        <v>48</v>
      </c>
      <c r="D126" s="201">
        <v>15</v>
      </c>
      <c r="E126" s="219">
        <v>0</v>
      </c>
      <c r="F126" s="219">
        <v>20.266666666666666</v>
      </c>
      <c r="G126" s="220">
        <v>35</v>
      </c>
    </row>
    <row r="127" spans="2:7" ht="21" customHeight="1" x14ac:dyDescent="0.2">
      <c r="B127" s="330"/>
      <c r="C127" s="198" t="s">
        <v>49</v>
      </c>
      <c r="D127" s="201">
        <v>13</v>
      </c>
      <c r="E127" s="219">
        <v>0</v>
      </c>
      <c r="F127" s="219">
        <v>13.653846153846153</v>
      </c>
      <c r="G127" s="220">
        <v>30</v>
      </c>
    </row>
    <row r="128" spans="2:7" ht="21" customHeight="1" x14ac:dyDescent="0.2">
      <c r="B128" s="330"/>
      <c r="C128" s="198" t="s">
        <v>57</v>
      </c>
      <c r="D128" s="201">
        <v>13</v>
      </c>
      <c r="E128" s="219">
        <v>0</v>
      </c>
      <c r="F128" s="219">
        <v>18.030769230769231</v>
      </c>
      <c r="G128" s="220">
        <v>30</v>
      </c>
    </row>
    <row r="129" spans="2:7" ht="21" customHeight="1" x14ac:dyDescent="0.2">
      <c r="B129" s="331"/>
      <c r="C129" s="198" t="s">
        <v>43</v>
      </c>
      <c r="D129" s="201">
        <v>9</v>
      </c>
      <c r="E129" s="219">
        <v>0</v>
      </c>
      <c r="F129" s="219">
        <v>15.488888888888889</v>
      </c>
      <c r="G129" s="220">
        <v>30</v>
      </c>
    </row>
    <row r="130" spans="2:7" ht="21" customHeight="1" x14ac:dyDescent="0.2">
      <c r="B130" s="150" t="s">
        <v>69</v>
      </c>
      <c r="C130" s="158" t="s">
        <v>93</v>
      </c>
      <c r="D130" s="160">
        <v>10</v>
      </c>
      <c r="E130" s="221">
        <v>1.5</v>
      </c>
      <c r="F130" s="221">
        <v>2.915</v>
      </c>
      <c r="G130" s="222">
        <v>5</v>
      </c>
    </row>
    <row r="131" spans="2:7" ht="21" customHeight="1" x14ac:dyDescent="0.2">
      <c r="B131" s="204" t="s">
        <v>92</v>
      </c>
      <c r="C131" s="198" t="s">
        <v>93</v>
      </c>
      <c r="D131" s="201">
        <v>13</v>
      </c>
      <c r="E131" s="219">
        <v>1</v>
      </c>
      <c r="F131" s="219">
        <v>3.0576923076923075</v>
      </c>
      <c r="G131" s="220">
        <v>4.75</v>
      </c>
    </row>
    <row r="132" spans="2:7" ht="21" customHeight="1" x14ac:dyDescent="0.25">
      <c r="B132" s="9"/>
      <c r="C132" s="9"/>
      <c r="D132" s="9"/>
      <c r="E132" s="9"/>
      <c r="F132" s="9"/>
      <c r="G132" s="9"/>
    </row>
    <row r="133" spans="2:7" ht="21" hidden="1" customHeight="1" x14ac:dyDescent="0.2"/>
    <row r="134" spans="2:7" ht="13.5" hidden="1" x14ac:dyDescent="0.25">
      <c r="B134" s="9"/>
      <c r="C134" s="9"/>
      <c r="D134" s="9"/>
      <c r="E134" s="9"/>
      <c r="F134" s="9"/>
      <c r="G134" s="9"/>
    </row>
    <row r="135" spans="2:7" ht="13.5" hidden="1" x14ac:dyDescent="0.25">
      <c r="B135" s="9"/>
      <c r="C135" s="9"/>
      <c r="D135" s="9"/>
      <c r="E135" s="9"/>
      <c r="F135" s="9"/>
      <c r="G135" s="9"/>
    </row>
    <row r="136" spans="2:7" ht="13.5" hidden="1" x14ac:dyDescent="0.25">
      <c r="B136" s="9"/>
      <c r="C136" s="9"/>
      <c r="D136" s="9"/>
      <c r="E136" s="9"/>
      <c r="F136" s="9"/>
      <c r="G136" s="9"/>
    </row>
    <row r="137" spans="2:7" ht="13.5" hidden="1" x14ac:dyDescent="0.25">
      <c r="B137" s="9"/>
      <c r="C137" s="9"/>
      <c r="D137" s="9"/>
      <c r="E137" s="9"/>
      <c r="F137" s="9"/>
      <c r="G137" s="9"/>
    </row>
    <row r="138" spans="2:7" ht="13.5" hidden="1" x14ac:dyDescent="0.25">
      <c r="B138" s="9"/>
      <c r="C138" s="9"/>
      <c r="D138" s="9"/>
      <c r="E138" s="9"/>
      <c r="F138" s="9"/>
      <c r="G138" s="9"/>
    </row>
    <row r="139" spans="2:7" ht="13.5" hidden="1" x14ac:dyDescent="0.25">
      <c r="B139" s="9"/>
      <c r="C139" s="9"/>
      <c r="D139" s="9"/>
      <c r="E139" s="9"/>
      <c r="F139" s="9"/>
      <c r="G139" s="9"/>
    </row>
    <row r="140" spans="2:7" ht="13.5" hidden="1" x14ac:dyDescent="0.25">
      <c r="B140" s="9"/>
      <c r="C140" s="9"/>
      <c r="D140" s="9"/>
      <c r="E140" s="9"/>
      <c r="F140" s="9"/>
      <c r="G140" s="9"/>
    </row>
    <row r="141" spans="2:7" ht="13.5" hidden="1" x14ac:dyDescent="0.25">
      <c r="B141" s="9"/>
      <c r="C141" s="9"/>
      <c r="D141" s="9"/>
      <c r="E141" s="9"/>
      <c r="F141" s="9"/>
      <c r="G141" s="9"/>
    </row>
    <row r="142" spans="2:7" ht="13.5" hidden="1" x14ac:dyDescent="0.25">
      <c r="B142" s="9"/>
      <c r="C142" s="9"/>
      <c r="D142" s="9"/>
      <c r="E142" s="9"/>
      <c r="F142" s="9"/>
      <c r="G142" s="9"/>
    </row>
    <row r="143" spans="2:7" ht="13.5" hidden="1" x14ac:dyDescent="0.25">
      <c r="B143" s="9"/>
      <c r="C143" s="9"/>
      <c r="D143" s="9"/>
      <c r="E143" s="9"/>
      <c r="F143" s="9"/>
      <c r="G143" s="9"/>
    </row>
    <row r="144" spans="2:7" ht="13.5" hidden="1" x14ac:dyDescent="0.25">
      <c r="B144" s="9"/>
      <c r="C144" s="9"/>
      <c r="D144" s="9"/>
      <c r="E144" s="9"/>
      <c r="F144" s="9"/>
      <c r="G144" s="9"/>
    </row>
    <row r="145" spans="2:7" ht="13.5" hidden="1" x14ac:dyDescent="0.25">
      <c r="B145" s="9"/>
      <c r="C145" s="9"/>
      <c r="D145" s="9"/>
      <c r="E145" s="9"/>
      <c r="F145" s="9"/>
      <c r="G145" s="9"/>
    </row>
    <row r="146" spans="2:7" ht="13.5" hidden="1" x14ac:dyDescent="0.25">
      <c r="B146" s="9"/>
      <c r="C146" s="9"/>
      <c r="D146" s="9"/>
      <c r="E146" s="9"/>
      <c r="F146" s="9"/>
      <c r="G146" s="9"/>
    </row>
    <row r="147" spans="2:7" ht="13.5" hidden="1" x14ac:dyDescent="0.25">
      <c r="B147" s="9"/>
      <c r="C147" s="9"/>
      <c r="D147" s="9"/>
      <c r="E147" s="9"/>
      <c r="F147" s="9"/>
      <c r="G147" s="9"/>
    </row>
    <row r="148" spans="2:7" ht="13.5" hidden="1" x14ac:dyDescent="0.25">
      <c r="B148" s="9"/>
      <c r="C148" s="9"/>
      <c r="D148" s="9"/>
      <c r="E148" s="9"/>
      <c r="F148" s="9"/>
      <c r="G148" s="9"/>
    </row>
    <row r="149" spans="2:7" ht="13.5" hidden="1" x14ac:dyDescent="0.25">
      <c r="B149" s="9"/>
      <c r="C149" s="9"/>
      <c r="D149" s="9"/>
      <c r="E149" s="9"/>
      <c r="F149" s="9"/>
      <c r="G149" s="9"/>
    </row>
    <row r="150" spans="2:7" ht="13.5" hidden="1" x14ac:dyDescent="0.25">
      <c r="B150" s="9"/>
      <c r="C150" s="9"/>
      <c r="D150" s="9"/>
      <c r="E150" s="9"/>
      <c r="F150" s="9"/>
      <c r="G150" s="9"/>
    </row>
    <row r="151" spans="2:7" ht="13.5" hidden="1" x14ac:dyDescent="0.25">
      <c r="B151" s="9"/>
      <c r="C151" s="9"/>
      <c r="D151" s="9"/>
      <c r="E151" s="9"/>
      <c r="F151" s="9"/>
      <c r="G151" s="9"/>
    </row>
    <row r="152" spans="2:7" ht="13.5" hidden="1" x14ac:dyDescent="0.25">
      <c r="B152" s="9"/>
      <c r="C152" s="9"/>
      <c r="D152" s="9"/>
      <c r="E152" s="9"/>
      <c r="F152" s="9"/>
      <c r="G152" s="9"/>
    </row>
    <row r="153" spans="2:7" ht="13.5" hidden="1" x14ac:dyDescent="0.25">
      <c r="B153" s="9"/>
      <c r="C153" s="9"/>
      <c r="D153" s="9"/>
      <c r="E153" s="9"/>
      <c r="F153" s="9"/>
      <c r="G153" s="9"/>
    </row>
    <row r="154" spans="2:7" ht="13.5" hidden="1" x14ac:dyDescent="0.25">
      <c r="B154" s="9"/>
      <c r="C154" s="9"/>
      <c r="D154" s="9"/>
      <c r="E154" s="9"/>
      <c r="F154" s="9"/>
      <c r="G154" s="9"/>
    </row>
    <row r="155" spans="2:7" ht="13.5" hidden="1" x14ac:dyDescent="0.25">
      <c r="B155" s="9"/>
      <c r="C155" s="9"/>
      <c r="D155" s="9"/>
      <c r="E155" s="9"/>
      <c r="F155" s="9"/>
      <c r="G155" s="9"/>
    </row>
    <row r="156" spans="2:7" ht="13.5" hidden="1" x14ac:dyDescent="0.25">
      <c r="B156" s="9"/>
      <c r="C156" s="9"/>
      <c r="D156" s="9"/>
      <c r="E156" s="9"/>
      <c r="F156" s="9"/>
      <c r="G156" s="9"/>
    </row>
    <row r="157" spans="2:7" ht="13.5" hidden="1" x14ac:dyDescent="0.25">
      <c r="B157" s="9"/>
      <c r="C157" s="9"/>
      <c r="D157" s="9"/>
      <c r="E157" s="9"/>
      <c r="F157" s="9"/>
      <c r="G157" s="9"/>
    </row>
    <row r="158" spans="2:7" ht="13.5" hidden="1" x14ac:dyDescent="0.25">
      <c r="B158" s="9"/>
      <c r="C158" s="9"/>
      <c r="D158" s="9"/>
      <c r="E158" s="9"/>
      <c r="F158" s="9"/>
      <c r="G158" s="9"/>
    </row>
    <row r="159" spans="2:7" ht="13.5" hidden="1" x14ac:dyDescent="0.25">
      <c r="B159" s="9"/>
      <c r="C159" s="9"/>
      <c r="D159" s="9"/>
      <c r="E159" s="9"/>
      <c r="F159" s="9"/>
      <c r="G159" s="9"/>
    </row>
    <row r="160" spans="2:7" ht="13.5" hidden="1" x14ac:dyDescent="0.25">
      <c r="B160" s="9"/>
      <c r="C160" s="9"/>
      <c r="D160" s="9"/>
      <c r="E160" s="9"/>
      <c r="F160" s="9"/>
      <c r="G160" s="9"/>
    </row>
    <row r="161" spans="2:7" ht="13.5" hidden="1" x14ac:dyDescent="0.25">
      <c r="B161" s="9"/>
      <c r="C161" s="9"/>
      <c r="D161" s="9"/>
      <c r="E161" s="9"/>
      <c r="F161" s="9"/>
      <c r="G161" s="9"/>
    </row>
    <row r="162" spans="2:7" ht="13.5" hidden="1" x14ac:dyDescent="0.25">
      <c r="B162" s="9"/>
      <c r="C162" s="9"/>
      <c r="D162" s="9"/>
      <c r="E162" s="9"/>
      <c r="F162" s="9"/>
      <c r="G162" s="9"/>
    </row>
    <row r="163" spans="2:7" ht="13.5" hidden="1" x14ac:dyDescent="0.25">
      <c r="B163" s="9"/>
      <c r="C163" s="9"/>
      <c r="D163" s="9"/>
      <c r="E163" s="9"/>
      <c r="F163" s="9"/>
      <c r="G163" s="9"/>
    </row>
    <row r="164" spans="2:7" ht="13.5" hidden="1" x14ac:dyDescent="0.25">
      <c r="B164" s="9"/>
      <c r="C164" s="9"/>
      <c r="D164" s="9"/>
      <c r="E164" s="9"/>
      <c r="F164" s="9"/>
      <c r="G164" s="9"/>
    </row>
    <row r="165" spans="2:7" ht="13.5" hidden="1" x14ac:dyDescent="0.25">
      <c r="B165" s="9"/>
      <c r="C165" s="9"/>
      <c r="D165" s="9"/>
      <c r="E165" s="9"/>
      <c r="F165" s="9"/>
      <c r="G165" s="9"/>
    </row>
    <row r="166" spans="2:7" ht="13.5" hidden="1" x14ac:dyDescent="0.25">
      <c r="B166" s="9"/>
      <c r="C166" s="9"/>
      <c r="D166" s="9"/>
      <c r="E166" s="9"/>
      <c r="F166" s="9"/>
      <c r="G166" s="9"/>
    </row>
    <row r="167" spans="2:7" ht="13.5" hidden="1" x14ac:dyDescent="0.25">
      <c r="B167" s="9"/>
      <c r="C167" s="9"/>
      <c r="D167" s="9"/>
      <c r="E167" s="9"/>
      <c r="F167" s="9"/>
      <c r="G167" s="9"/>
    </row>
    <row r="168" spans="2:7" ht="13.5" hidden="1" x14ac:dyDescent="0.25">
      <c r="B168" s="9"/>
      <c r="C168" s="9"/>
      <c r="D168" s="9"/>
      <c r="E168" s="9"/>
      <c r="F168" s="9"/>
      <c r="G168" s="9"/>
    </row>
    <row r="169" spans="2:7" ht="13.5" hidden="1" x14ac:dyDescent="0.25">
      <c r="B169" s="9"/>
      <c r="C169" s="9"/>
      <c r="D169" s="9"/>
      <c r="E169" s="9"/>
      <c r="F169" s="9"/>
      <c r="G169" s="9"/>
    </row>
    <row r="170" spans="2:7" ht="13.5" hidden="1" x14ac:dyDescent="0.25">
      <c r="B170" s="9"/>
      <c r="C170" s="9"/>
      <c r="D170" s="9"/>
      <c r="E170" s="9"/>
      <c r="F170" s="9"/>
      <c r="G170" s="9"/>
    </row>
    <row r="171" spans="2:7" ht="13.5" hidden="1" x14ac:dyDescent="0.25">
      <c r="B171" s="9"/>
      <c r="C171" s="9"/>
      <c r="D171" s="9"/>
      <c r="E171" s="9"/>
      <c r="F171" s="9"/>
      <c r="G171" s="9"/>
    </row>
    <row r="172" spans="2:7" ht="13.5" hidden="1" x14ac:dyDescent="0.25">
      <c r="B172" s="9"/>
      <c r="C172" s="9"/>
      <c r="D172" s="9"/>
      <c r="E172" s="9"/>
      <c r="F172" s="9"/>
      <c r="G172" s="9"/>
    </row>
    <row r="173" spans="2:7" ht="13.5" hidden="1" x14ac:dyDescent="0.25">
      <c r="B173" s="9"/>
      <c r="C173" s="9"/>
      <c r="D173" s="9"/>
      <c r="E173" s="9"/>
      <c r="F173" s="9"/>
      <c r="G173" s="9"/>
    </row>
    <row r="174" spans="2:7" ht="13.5" hidden="1" x14ac:dyDescent="0.25">
      <c r="B174" s="9"/>
      <c r="C174" s="9"/>
      <c r="D174" s="9"/>
      <c r="E174" s="9"/>
      <c r="F174" s="9"/>
      <c r="G174" s="9"/>
    </row>
    <row r="175" spans="2:7" ht="13.5" hidden="1" x14ac:dyDescent="0.25">
      <c r="B175" s="9"/>
      <c r="C175" s="9"/>
      <c r="D175" s="9"/>
      <c r="E175" s="9"/>
      <c r="F175" s="9"/>
      <c r="G175" s="9"/>
    </row>
    <row r="176" spans="2:7" ht="13.5" hidden="1" x14ac:dyDescent="0.25">
      <c r="B176" s="9"/>
      <c r="C176" s="9"/>
      <c r="D176" s="9"/>
      <c r="E176" s="9"/>
      <c r="F176" s="9"/>
      <c r="G176" s="9"/>
    </row>
    <row r="177" spans="2:7" ht="13.5" hidden="1" x14ac:dyDescent="0.25">
      <c r="B177" s="9"/>
      <c r="C177" s="9"/>
      <c r="D177" s="9"/>
      <c r="E177" s="9"/>
      <c r="F177" s="9"/>
      <c r="G177" s="9"/>
    </row>
    <row r="178" spans="2:7" ht="13.5" hidden="1" x14ac:dyDescent="0.25">
      <c r="B178" s="9"/>
      <c r="C178" s="9"/>
      <c r="D178" s="9"/>
      <c r="E178" s="9"/>
      <c r="F178" s="9"/>
      <c r="G178" s="9"/>
    </row>
    <row r="179" spans="2:7" ht="13.5" hidden="1" x14ac:dyDescent="0.25">
      <c r="B179" s="9"/>
      <c r="C179" s="9"/>
      <c r="D179" s="9"/>
      <c r="E179" s="9"/>
      <c r="F179" s="9"/>
      <c r="G179" s="9"/>
    </row>
    <row r="180" spans="2:7" ht="13.5" hidden="1" x14ac:dyDescent="0.25">
      <c r="B180" s="9"/>
      <c r="C180" s="9"/>
      <c r="D180" s="9"/>
      <c r="E180" s="9"/>
      <c r="F180" s="9"/>
      <c r="G180" s="9"/>
    </row>
    <row r="181" spans="2:7" ht="13.5" hidden="1" x14ac:dyDescent="0.25">
      <c r="B181" s="9"/>
      <c r="C181" s="9"/>
      <c r="D181" s="9"/>
      <c r="E181" s="9"/>
      <c r="F181" s="9"/>
      <c r="G181" s="9"/>
    </row>
    <row r="182" spans="2:7" ht="13.5" hidden="1" x14ac:dyDescent="0.25">
      <c r="B182" s="9"/>
      <c r="C182" s="9"/>
      <c r="D182" s="9"/>
      <c r="E182" s="9"/>
      <c r="F182" s="9"/>
      <c r="G182" s="9"/>
    </row>
    <row r="183" spans="2:7" ht="13.5" hidden="1" x14ac:dyDescent="0.25">
      <c r="B183" s="9"/>
      <c r="C183" s="9"/>
      <c r="D183" s="9"/>
      <c r="E183" s="9"/>
      <c r="F183" s="9"/>
      <c r="G183" s="9"/>
    </row>
    <row r="184" spans="2:7" ht="13.5" hidden="1" x14ac:dyDescent="0.25">
      <c r="B184" s="9"/>
      <c r="C184" s="9"/>
      <c r="D184" s="9"/>
      <c r="E184" s="9"/>
      <c r="F184" s="9"/>
      <c r="G184" s="9"/>
    </row>
    <row r="185" spans="2:7" ht="13.5" hidden="1" x14ac:dyDescent="0.25">
      <c r="B185" s="9"/>
      <c r="C185" s="9"/>
      <c r="D185" s="9"/>
      <c r="E185" s="9"/>
      <c r="F185" s="9"/>
      <c r="G185" s="9"/>
    </row>
    <row r="186" spans="2:7" ht="13.5" hidden="1" x14ac:dyDescent="0.25">
      <c r="B186" s="9"/>
      <c r="C186" s="9"/>
      <c r="D186" s="9"/>
      <c r="E186" s="9"/>
      <c r="F186" s="9"/>
      <c r="G186" s="9"/>
    </row>
    <row r="187" spans="2:7" ht="13.5" hidden="1" x14ac:dyDescent="0.25">
      <c r="B187" s="9"/>
      <c r="C187" s="9"/>
      <c r="D187" s="9"/>
      <c r="E187" s="9"/>
      <c r="F187" s="9"/>
      <c r="G187" s="9"/>
    </row>
    <row r="188" spans="2:7" ht="13.5" hidden="1" x14ac:dyDescent="0.25">
      <c r="B188" s="9"/>
      <c r="C188" s="9"/>
      <c r="D188" s="9"/>
      <c r="E188" s="9"/>
      <c r="F188" s="9"/>
      <c r="G188" s="9"/>
    </row>
    <row r="189" spans="2:7" ht="13.5" hidden="1" x14ac:dyDescent="0.25">
      <c r="B189" s="9"/>
      <c r="C189" s="9"/>
      <c r="D189" s="9"/>
      <c r="E189" s="9"/>
      <c r="F189" s="9"/>
      <c r="G189" s="9"/>
    </row>
    <row r="190" spans="2:7" ht="13.5" hidden="1" x14ac:dyDescent="0.25">
      <c r="B190" s="9"/>
      <c r="C190" s="9"/>
      <c r="D190" s="9"/>
      <c r="E190" s="9"/>
      <c r="F190" s="9"/>
      <c r="G190" s="9"/>
    </row>
    <row r="191" spans="2:7" ht="13.5" hidden="1" x14ac:dyDescent="0.25">
      <c r="B191" s="9"/>
      <c r="C191" s="9"/>
      <c r="D191" s="9"/>
      <c r="E191" s="9"/>
      <c r="F191" s="9"/>
      <c r="G191" s="9"/>
    </row>
    <row r="192" spans="2:7" ht="13.5" hidden="1" x14ac:dyDescent="0.25">
      <c r="B192" s="9"/>
      <c r="C192" s="9"/>
      <c r="D192" s="9"/>
      <c r="E192" s="9"/>
      <c r="F192" s="9"/>
      <c r="G192" s="9"/>
    </row>
    <row r="193" spans="2:7" ht="13.5" hidden="1" x14ac:dyDescent="0.25">
      <c r="B193" s="9"/>
      <c r="C193" s="9"/>
      <c r="D193" s="9"/>
      <c r="E193" s="9"/>
      <c r="F193" s="9"/>
      <c r="G193" s="9"/>
    </row>
    <row r="194" spans="2:7" ht="13.5" hidden="1" x14ac:dyDescent="0.25">
      <c r="B194" s="9"/>
      <c r="C194" s="9"/>
      <c r="D194" s="9"/>
      <c r="E194" s="9"/>
      <c r="F194" s="9"/>
      <c r="G194" s="9"/>
    </row>
    <row r="195" spans="2:7" ht="13.5" hidden="1" x14ac:dyDescent="0.25">
      <c r="B195" s="9"/>
      <c r="C195" s="9"/>
      <c r="D195" s="9"/>
      <c r="E195" s="9"/>
      <c r="F195" s="9"/>
      <c r="G195" s="9"/>
    </row>
    <row r="196" spans="2:7" ht="13.5" hidden="1" x14ac:dyDescent="0.25">
      <c r="B196" s="9"/>
      <c r="C196" s="9"/>
      <c r="D196" s="9"/>
      <c r="E196" s="9"/>
      <c r="F196" s="9"/>
      <c r="G196" s="9"/>
    </row>
    <row r="197" spans="2:7" ht="13.5" hidden="1" x14ac:dyDescent="0.25">
      <c r="B197" s="9"/>
      <c r="C197" s="9"/>
      <c r="D197" s="9"/>
      <c r="E197" s="9"/>
      <c r="F197" s="9"/>
      <c r="G197" s="9"/>
    </row>
    <row r="198" spans="2:7" ht="13.5" hidden="1" x14ac:dyDescent="0.25">
      <c r="B198" s="9"/>
      <c r="C198" s="9"/>
      <c r="D198" s="9"/>
      <c r="E198" s="9"/>
      <c r="F198" s="9"/>
      <c r="G198" s="9"/>
    </row>
    <row r="199" spans="2:7" ht="13.5" hidden="1" x14ac:dyDescent="0.25">
      <c r="B199" s="9"/>
      <c r="C199" s="9"/>
      <c r="D199" s="9"/>
      <c r="E199" s="9"/>
      <c r="F199" s="9"/>
      <c r="G199" s="9"/>
    </row>
    <row r="200" spans="2:7" ht="13.5" hidden="1" x14ac:dyDescent="0.25">
      <c r="B200" s="9"/>
      <c r="C200" s="9"/>
      <c r="D200" s="9"/>
      <c r="E200" s="9"/>
      <c r="F200" s="9"/>
      <c r="G200" s="9"/>
    </row>
    <row r="201" spans="2:7" ht="13.5" hidden="1" x14ac:dyDescent="0.25">
      <c r="B201" s="9"/>
      <c r="C201" s="9"/>
      <c r="D201" s="9"/>
      <c r="E201" s="9"/>
      <c r="F201" s="9"/>
      <c r="G201" s="9"/>
    </row>
    <row r="202" spans="2:7" ht="13.5" hidden="1" x14ac:dyDescent="0.25">
      <c r="B202" s="9"/>
      <c r="C202" s="9"/>
      <c r="D202" s="9"/>
      <c r="E202" s="9"/>
      <c r="F202" s="9"/>
      <c r="G202" s="9"/>
    </row>
    <row r="203" spans="2:7" ht="13.5" hidden="1" x14ac:dyDescent="0.25">
      <c r="B203" s="9"/>
      <c r="C203" s="9"/>
      <c r="D203" s="9"/>
      <c r="E203" s="9"/>
      <c r="F203" s="9"/>
      <c r="G203" s="9"/>
    </row>
    <row r="204" spans="2:7" ht="13.5" hidden="1" x14ac:dyDescent="0.25">
      <c r="B204" s="9"/>
      <c r="C204" s="9"/>
      <c r="D204" s="9"/>
      <c r="E204" s="9"/>
      <c r="F204" s="9"/>
      <c r="G204" s="9"/>
    </row>
    <row r="205" spans="2:7" ht="13.5" hidden="1" x14ac:dyDescent="0.25">
      <c r="B205" s="9"/>
      <c r="C205" s="9"/>
      <c r="D205" s="9"/>
      <c r="E205" s="9"/>
      <c r="F205" s="9"/>
      <c r="G205" s="9"/>
    </row>
    <row r="206" spans="2:7" ht="13.5" hidden="1" x14ac:dyDescent="0.25">
      <c r="B206" s="9"/>
      <c r="C206" s="9"/>
      <c r="D206" s="9"/>
      <c r="E206" s="9"/>
      <c r="F206" s="9"/>
      <c r="G206" s="9"/>
    </row>
    <row r="207" spans="2:7" ht="13.5" hidden="1" x14ac:dyDescent="0.25">
      <c r="B207" s="9"/>
      <c r="C207" s="9"/>
      <c r="D207" s="9"/>
      <c r="E207" s="9"/>
      <c r="F207" s="9"/>
      <c r="G207" s="9"/>
    </row>
    <row r="208" spans="2:7" ht="13.5" hidden="1" x14ac:dyDescent="0.25">
      <c r="B208" s="9"/>
      <c r="C208" s="9"/>
      <c r="D208" s="9"/>
      <c r="E208" s="9"/>
      <c r="F208" s="9"/>
      <c r="G208" s="9"/>
    </row>
    <row r="209" spans="2:7" ht="13.5" hidden="1" x14ac:dyDescent="0.25">
      <c r="B209" s="9"/>
      <c r="C209" s="9"/>
      <c r="D209" s="9"/>
      <c r="E209" s="9"/>
      <c r="F209" s="9"/>
      <c r="G209" s="9"/>
    </row>
    <row r="210" spans="2:7" ht="13.5" hidden="1" x14ac:dyDescent="0.25">
      <c r="B210" s="9"/>
      <c r="C210" s="9"/>
      <c r="D210" s="9"/>
      <c r="E210" s="9"/>
      <c r="F210" s="9"/>
      <c r="G210" s="9"/>
    </row>
    <row r="211" spans="2:7" ht="13.5" hidden="1" x14ac:dyDescent="0.25">
      <c r="B211" s="9"/>
      <c r="C211" s="9"/>
      <c r="D211" s="9"/>
      <c r="E211" s="9"/>
      <c r="F211" s="9"/>
      <c r="G211" s="9"/>
    </row>
    <row r="212" spans="2:7" ht="13.5" hidden="1" x14ac:dyDescent="0.25">
      <c r="B212" s="9"/>
      <c r="C212" s="9"/>
      <c r="D212" s="9"/>
      <c r="E212" s="9"/>
      <c r="F212" s="9"/>
      <c r="G212" s="9"/>
    </row>
    <row r="213" spans="2:7" ht="13.5" hidden="1" x14ac:dyDescent="0.25">
      <c r="B213" s="9"/>
      <c r="C213" s="9"/>
      <c r="D213" s="9"/>
      <c r="E213" s="9"/>
      <c r="F213" s="9"/>
      <c r="G213" s="9"/>
    </row>
    <row r="214" spans="2:7" ht="13.5" hidden="1" x14ac:dyDescent="0.25">
      <c r="B214" s="9"/>
      <c r="C214" s="9"/>
      <c r="D214" s="9"/>
      <c r="E214" s="9"/>
      <c r="F214" s="9"/>
      <c r="G214" s="9"/>
    </row>
    <row r="215" spans="2:7" ht="13.5" hidden="1" x14ac:dyDescent="0.25">
      <c r="B215" s="9"/>
      <c r="C215" s="9"/>
      <c r="D215" s="9"/>
      <c r="E215" s="9"/>
      <c r="F215" s="9"/>
      <c r="G215" s="9"/>
    </row>
    <row r="216" spans="2:7" ht="13.5" hidden="1" x14ac:dyDescent="0.25">
      <c r="B216" s="9"/>
      <c r="C216" s="9"/>
      <c r="D216" s="9"/>
      <c r="E216" s="9"/>
      <c r="F216" s="9"/>
      <c r="G216" s="9"/>
    </row>
    <row r="217" spans="2:7" ht="13.5" hidden="1" x14ac:dyDescent="0.25">
      <c r="B217" s="9"/>
      <c r="C217" s="9"/>
      <c r="D217" s="9"/>
      <c r="E217" s="9"/>
      <c r="F217" s="9"/>
      <c r="G217" s="9"/>
    </row>
    <row r="218" spans="2:7" ht="13.5" hidden="1" x14ac:dyDescent="0.25">
      <c r="B218" s="9"/>
      <c r="C218" s="9"/>
      <c r="D218" s="9"/>
      <c r="E218" s="9"/>
      <c r="F218" s="9"/>
      <c r="G218" s="9"/>
    </row>
    <row r="219" spans="2:7" ht="13.5" hidden="1" x14ac:dyDescent="0.25">
      <c r="B219" s="9"/>
      <c r="C219" s="9"/>
      <c r="D219" s="9"/>
      <c r="E219" s="9"/>
      <c r="F219" s="9"/>
      <c r="G219" s="9"/>
    </row>
    <row r="220" spans="2:7" ht="13.5" hidden="1" x14ac:dyDescent="0.25">
      <c r="B220" s="9"/>
      <c r="C220" s="9"/>
      <c r="D220" s="9"/>
      <c r="E220" s="9"/>
      <c r="F220" s="9"/>
      <c r="G220" s="9"/>
    </row>
    <row r="221" spans="2:7" ht="13.5" hidden="1" x14ac:dyDescent="0.25">
      <c r="B221" s="9"/>
      <c r="C221" s="9"/>
      <c r="D221" s="9"/>
      <c r="E221" s="9"/>
      <c r="F221" s="9"/>
      <c r="G221" s="9"/>
    </row>
    <row r="222" spans="2:7" ht="13.5" hidden="1" x14ac:dyDescent="0.25">
      <c r="B222" s="9"/>
      <c r="C222" s="9"/>
      <c r="D222" s="9"/>
      <c r="E222" s="9"/>
      <c r="F222" s="9"/>
      <c r="G222" s="9"/>
    </row>
    <row r="223" spans="2:7" ht="13.5" hidden="1" x14ac:dyDescent="0.25">
      <c r="B223" s="9"/>
      <c r="C223" s="9"/>
      <c r="D223" s="9"/>
      <c r="E223" s="9"/>
      <c r="F223" s="9"/>
      <c r="G223" s="9"/>
    </row>
    <row r="224" spans="2:7" ht="13.5" hidden="1" x14ac:dyDescent="0.25">
      <c r="B224" s="9"/>
      <c r="C224" s="9"/>
      <c r="D224" s="9"/>
      <c r="E224" s="9"/>
      <c r="F224" s="9"/>
      <c r="G224" s="9"/>
    </row>
    <row r="225" spans="2:7" ht="13.5" hidden="1" x14ac:dyDescent="0.25">
      <c r="B225" s="9"/>
      <c r="C225" s="9"/>
      <c r="D225" s="9"/>
      <c r="E225" s="9"/>
      <c r="F225" s="9"/>
      <c r="G225" s="9"/>
    </row>
    <row r="226" spans="2:7" ht="13.5" hidden="1" x14ac:dyDescent="0.25">
      <c r="B226" s="9"/>
      <c r="C226" s="9"/>
      <c r="D226" s="9"/>
      <c r="E226" s="9"/>
      <c r="F226" s="9"/>
      <c r="G226" s="9"/>
    </row>
    <row r="227" spans="2:7" ht="13.5" hidden="1" x14ac:dyDescent="0.25">
      <c r="B227" s="9"/>
      <c r="C227" s="9"/>
      <c r="D227" s="9"/>
      <c r="E227" s="9"/>
      <c r="F227" s="9"/>
      <c r="G227" s="9"/>
    </row>
    <row r="228" spans="2:7" ht="13.5" hidden="1" x14ac:dyDescent="0.25">
      <c r="B228" s="9"/>
      <c r="C228" s="9"/>
      <c r="D228" s="9"/>
      <c r="E228" s="9"/>
      <c r="F228" s="9"/>
      <c r="G228" s="9"/>
    </row>
    <row r="229" spans="2:7" ht="13.5" hidden="1" x14ac:dyDescent="0.25">
      <c r="B229" s="9"/>
      <c r="C229" s="9"/>
      <c r="D229" s="9"/>
      <c r="E229" s="9"/>
      <c r="F229" s="9"/>
      <c r="G229" s="9"/>
    </row>
    <row r="230" spans="2:7" ht="13.5" hidden="1" x14ac:dyDescent="0.25">
      <c r="B230" s="9"/>
      <c r="C230" s="9"/>
      <c r="D230" s="9"/>
      <c r="E230" s="9"/>
      <c r="F230" s="9"/>
      <c r="G230" s="9"/>
    </row>
    <row r="231" spans="2:7" ht="13.5" hidden="1" x14ac:dyDescent="0.25">
      <c r="B231" s="9"/>
      <c r="C231" s="9"/>
      <c r="D231" s="9"/>
      <c r="E231" s="9"/>
      <c r="F231" s="9"/>
      <c r="G231" s="9"/>
    </row>
    <row r="232" spans="2:7" ht="13.5" hidden="1" x14ac:dyDescent="0.25">
      <c r="B232" s="9"/>
      <c r="C232" s="9"/>
      <c r="D232" s="9"/>
      <c r="E232" s="9"/>
      <c r="F232" s="9"/>
      <c r="G232" s="9"/>
    </row>
    <row r="233" spans="2:7" ht="13.5" hidden="1" x14ac:dyDescent="0.25">
      <c r="B233" s="9"/>
      <c r="C233" s="9"/>
      <c r="D233" s="9"/>
      <c r="E233" s="9"/>
      <c r="F233" s="9"/>
      <c r="G233" s="9"/>
    </row>
    <row r="234" spans="2:7" ht="13.5" hidden="1" x14ac:dyDescent="0.25">
      <c r="B234" s="9"/>
      <c r="C234" s="9"/>
      <c r="D234" s="9"/>
      <c r="E234" s="9"/>
      <c r="F234" s="9"/>
      <c r="G234" s="9"/>
    </row>
    <row r="235" spans="2:7" ht="13.5" hidden="1" x14ac:dyDescent="0.25">
      <c r="B235" s="9"/>
      <c r="C235" s="9"/>
      <c r="D235" s="9"/>
      <c r="E235" s="9"/>
      <c r="F235" s="9"/>
      <c r="G235" s="9"/>
    </row>
    <row r="236" spans="2:7" ht="13.5" hidden="1" x14ac:dyDescent="0.25">
      <c r="B236" s="9"/>
      <c r="C236" s="9"/>
      <c r="D236" s="9"/>
      <c r="E236" s="9"/>
      <c r="F236" s="9"/>
      <c r="G236" s="9"/>
    </row>
    <row r="237" spans="2:7" ht="13.5" hidden="1" x14ac:dyDescent="0.25">
      <c r="B237" s="9"/>
      <c r="C237" s="9"/>
      <c r="D237" s="9"/>
      <c r="E237" s="9"/>
      <c r="F237" s="9"/>
      <c r="G237" s="9"/>
    </row>
    <row r="238" spans="2:7" ht="13.5" hidden="1" x14ac:dyDescent="0.25">
      <c r="B238" s="9"/>
      <c r="C238" s="9"/>
      <c r="D238" s="9"/>
      <c r="E238" s="9"/>
      <c r="F238" s="9"/>
      <c r="G238" s="9"/>
    </row>
    <row r="239" spans="2:7" ht="13.5" hidden="1" x14ac:dyDescent="0.25">
      <c r="B239" s="9"/>
      <c r="C239" s="9"/>
      <c r="D239" s="9"/>
      <c r="E239" s="9"/>
      <c r="F239" s="9"/>
      <c r="G239" s="9"/>
    </row>
    <row r="240" spans="2:7" ht="13.5" hidden="1" x14ac:dyDescent="0.25">
      <c r="B240" s="9"/>
      <c r="C240" s="9"/>
      <c r="D240" s="9"/>
      <c r="E240" s="9"/>
      <c r="F240" s="9"/>
      <c r="G240" s="9"/>
    </row>
    <row r="241" spans="2:7" ht="13.5" hidden="1" x14ac:dyDescent="0.25">
      <c r="B241" s="9"/>
      <c r="C241" s="9"/>
      <c r="D241" s="9"/>
      <c r="E241" s="9"/>
      <c r="F241" s="9"/>
      <c r="G241" s="9"/>
    </row>
    <row r="242" spans="2:7" ht="13.5" hidden="1" x14ac:dyDescent="0.25">
      <c r="B242" s="9"/>
      <c r="C242" s="9"/>
      <c r="D242" s="9"/>
      <c r="E242" s="9"/>
      <c r="F242" s="9"/>
      <c r="G242" s="9"/>
    </row>
    <row r="243" spans="2:7" ht="13.5" hidden="1" x14ac:dyDescent="0.25">
      <c r="B243" s="9"/>
      <c r="C243" s="9"/>
      <c r="D243" s="9"/>
      <c r="E243" s="9"/>
      <c r="F243" s="9"/>
      <c r="G243" s="9"/>
    </row>
    <row r="244" spans="2:7" ht="13.5" hidden="1" x14ac:dyDescent="0.25">
      <c r="B244" s="9"/>
      <c r="C244" s="9"/>
      <c r="D244" s="9"/>
      <c r="E244" s="9"/>
      <c r="F244" s="9"/>
      <c r="G244" s="9"/>
    </row>
    <row r="245" spans="2:7" ht="13.5" hidden="1" x14ac:dyDescent="0.25">
      <c r="B245" s="9"/>
      <c r="C245" s="9"/>
      <c r="D245" s="9"/>
      <c r="E245" s="9"/>
      <c r="F245" s="9"/>
      <c r="G245" s="9"/>
    </row>
    <row r="246" spans="2:7" ht="13.5" hidden="1" x14ac:dyDescent="0.25">
      <c r="B246" s="9"/>
      <c r="C246" s="9"/>
      <c r="D246" s="9"/>
      <c r="E246" s="9"/>
      <c r="F246" s="9"/>
      <c r="G246" s="9"/>
    </row>
    <row r="247" spans="2:7" ht="13.5" hidden="1" x14ac:dyDescent="0.25">
      <c r="B247" s="9"/>
      <c r="C247" s="9"/>
      <c r="D247" s="9"/>
      <c r="E247" s="9"/>
      <c r="F247" s="9"/>
      <c r="G247" s="9"/>
    </row>
    <row r="248" spans="2:7" ht="13.5" hidden="1" x14ac:dyDescent="0.25">
      <c r="B248" s="9"/>
      <c r="C248" s="9"/>
      <c r="D248" s="9"/>
      <c r="E248" s="9"/>
      <c r="F248" s="9"/>
      <c r="G248" s="9"/>
    </row>
    <row r="249" spans="2:7" ht="13.5" hidden="1" x14ac:dyDescent="0.25">
      <c r="B249" s="9"/>
      <c r="C249" s="9"/>
      <c r="D249" s="9"/>
      <c r="E249" s="9"/>
      <c r="F249" s="9"/>
      <c r="G249" s="9"/>
    </row>
    <row r="250" spans="2:7" ht="13.5" hidden="1" x14ac:dyDescent="0.25">
      <c r="B250" s="9"/>
      <c r="C250" s="9"/>
      <c r="D250" s="9"/>
      <c r="E250" s="9"/>
      <c r="F250" s="9"/>
      <c r="G250" s="9"/>
    </row>
    <row r="251" spans="2:7" ht="13.5" hidden="1" x14ac:dyDescent="0.25">
      <c r="B251" s="9"/>
      <c r="C251" s="9"/>
      <c r="D251" s="9"/>
      <c r="E251" s="9"/>
      <c r="F251" s="9"/>
      <c r="G251" s="9"/>
    </row>
    <row r="252" spans="2:7" ht="13.5" hidden="1" x14ac:dyDescent="0.25">
      <c r="B252" s="9"/>
      <c r="C252" s="9"/>
      <c r="D252" s="9"/>
      <c r="E252" s="9"/>
      <c r="F252" s="9"/>
      <c r="G252" s="9"/>
    </row>
    <row r="253" spans="2:7" ht="13.5" hidden="1" x14ac:dyDescent="0.25">
      <c r="B253" s="9"/>
      <c r="C253" s="9"/>
      <c r="D253" s="9"/>
      <c r="E253" s="9"/>
      <c r="F253" s="9"/>
      <c r="G253" s="9"/>
    </row>
    <row r="254" spans="2:7" ht="13.5" hidden="1" x14ac:dyDescent="0.25">
      <c r="B254" s="9"/>
      <c r="C254" s="9"/>
      <c r="D254" s="9"/>
      <c r="E254" s="9"/>
      <c r="F254" s="9"/>
      <c r="G254" s="9"/>
    </row>
    <row r="255" spans="2:7" ht="13.5" hidden="1" x14ac:dyDescent="0.25">
      <c r="B255" s="9"/>
      <c r="C255" s="9"/>
      <c r="D255" s="9"/>
      <c r="E255" s="9"/>
      <c r="F255" s="9"/>
      <c r="G255" s="9"/>
    </row>
    <row r="256" spans="2:7" ht="13.5" hidden="1" x14ac:dyDescent="0.25">
      <c r="B256" s="9"/>
      <c r="C256" s="9"/>
      <c r="D256" s="9"/>
      <c r="E256" s="9"/>
      <c r="F256" s="9"/>
      <c r="G256" s="9"/>
    </row>
    <row r="257" spans="2:7" ht="13.5" hidden="1" x14ac:dyDescent="0.25">
      <c r="B257" s="9"/>
      <c r="C257" s="9"/>
      <c r="D257" s="9"/>
      <c r="E257" s="9"/>
      <c r="F257" s="9"/>
      <c r="G257" s="9"/>
    </row>
    <row r="258" spans="2:7" ht="13.5" hidden="1" x14ac:dyDescent="0.25">
      <c r="B258" s="9"/>
      <c r="C258" s="9"/>
      <c r="D258" s="9"/>
      <c r="E258" s="9"/>
      <c r="F258" s="9"/>
      <c r="G258" s="9"/>
    </row>
    <row r="259" spans="2:7" ht="13.5" hidden="1" x14ac:dyDescent="0.25">
      <c r="B259" s="9"/>
      <c r="C259" s="9"/>
      <c r="D259" s="9"/>
      <c r="E259" s="9"/>
      <c r="F259" s="9"/>
      <c r="G259" s="9"/>
    </row>
    <row r="260" spans="2:7" ht="13.5" hidden="1" x14ac:dyDescent="0.25">
      <c r="B260" s="9"/>
      <c r="C260" s="9"/>
      <c r="D260" s="9"/>
      <c r="E260" s="9"/>
      <c r="F260" s="9"/>
      <c r="G260" s="9"/>
    </row>
    <row r="261" spans="2:7" ht="13.5" hidden="1" x14ac:dyDescent="0.25">
      <c r="B261" s="9"/>
      <c r="C261" s="9"/>
      <c r="D261" s="9"/>
      <c r="E261" s="9"/>
      <c r="F261" s="9"/>
      <c r="G261" s="9"/>
    </row>
    <row r="262" spans="2:7" ht="13.5" hidden="1" x14ac:dyDescent="0.25">
      <c r="B262" s="9"/>
      <c r="C262" s="9"/>
      <c r="D262" s="9"/>
      <c r="E262" s="9"/>
      <c r="F262" s="9"/>
      <c r="G262" s="9"/>
    </row>
    <row r="263" spans="2:7" ht="13.5" hidden="1" x14ac:dyDescent="0.25">
      <c r="B263" s="9"/>
      <c r="C263" s="9"/>
      <c r="D263" s="9"/>
      <c r="E263" s="9"/>
      <c r="F263" s="9"/>
      <c r="G263" s="9"/>
    </row>
    <row r="264" spans="2:7" ht="13.5" hidden="1" x14ac:dyDescent="0.25">
      <c r="B264" s="9"/>
      <c r="C264" s="9"/>
      <c r="D264" s="9"/>
      <c r="E264" s="9"/>
      <c r="F264" s="9"/>
      <c r="G264" s="9"/>
    </row>
    <row r="265" spans="2:7" ht="13.5" hidden="1" x14ac:dyDescent="0.25">
      <c r="B265" s="9"/>
      <c r="C265" s="9"/>
      <c r="D265" s="9"/>
      <c r="E265" s="9"/>
      <c r="F265" s="9"/>
      <c r="G265" s="9"/>
    </row>
    <row r="266" spans="2:7" ht="13.5" hidden="1" x14ac:dyDescent="0.25">
      <c r="B266" s="9"/>
      <c r="C266" s="9"/>
      <c r="D266" s="9"/>
      <c r="E266" s="9"/>
      <c r="F266" s="9"/>
      <c r="G266" s="9"/>
    </row>
    <row r="267" spans="2:7" ht="13.5" hidden="1" x14ac:dyDescent="0.25">
      <c r="B267" s="9"/>
      <c r="C267" s="9"/>
      <c r="D267" s="9"/>
      <c r="E267" s="9"/>
      <c r="F267" s="9"/>
      <c r="G267" s="9"/>
    </row>
    <row r="268" spans="2:7" ht="13.5" hidden="1" x14ac:dyDescent="0.25">
      <c r="B268" s="9"/>
      <c r="C268" s="9"/>
      <c r="D268" s="9"/>
      <c r="E268" s="9"/>
      <c r="F268" s="9"/>
      <c r="G268" s="9"/>
    </row>
    <row r="269" spans="2:7" ht="13.5" hidden="1" x14ac:dyDescent="0.25">
      <c r="B269" s="9"/>
      <c r="C269" s="9"/>
      <c r="D269" s="9"/>
      <c r="E269" s="9"/>
      <c r="F269" s="9"/>
      <c r="G269" s="9"/>
    </row>
    <row r="270" spans="2:7" ht="13.5" hidden="1" x14ac:dyDescent="0.25">
      <c r="B270" s="9"/>
      <c r="C270" s="9"/>
      <c r="D270" s="9"/>
      <c r="E270" s="9"/>
      <c r="F270" s="9"/>
      <c r="G270" s="9"/>
    </row>
    <row r="271" spans="2:7" ht="13.5" hidden="1" x14ac:dyDescent="0.25">
      <c r="B271" s="9"/>
      <c r="C271" s="9"/>
      <c r="D271" s="9"/>
      <c r="E271" s="9"/>
      <c r="F271" s="9"/>
      <c r="G271" s="9"/>
    </row>
    <row r="272" spans="2:7" ht="13.5" hidden="1" x14ac:dyDescent="0.25">
      <c r="B272" s="9"/>
      <c r="C272" s="9"/>
      <c r="D272" s="9"/>
      <c r="E272" s="9"/>
      <c r="F272" s="9"/>
      <c r="G272" s="9"/>
    </row>
    <row r="273" spans="2:7" ht="13.5" hidden="1" x14ac:dyDescent="0.25">
      <c r="B273" s="9"/>
      <c r="C273" s="9"/>
      <c r="D273" s="9"/>
      <c r="E273" s="9"/>
      <c r="F273" s="9"/>
      <c r="G273" s="9"/>
    </row>
    <row r="274" spans="2:7" ht="13.5" hidden="1" x14ac:dyDescent="0.25">
      <c r="B274" s="9"/>
      <c r="C274" s="9"/>
      <c r="D274" s="9"/>
      <c r="E274" s="9"/>
      <c r="F274" s="9"/>
      <c r="G274" s="9"/>
    </row>
    <row r="275" spans="2:7" ht="13.5" hidden="1" x14ac:dyDescent="0.25">
      <c r="B275" s="9"/>
      <c r="C275" s="9"/>
      <c r="D275" s="9"/>
      <c r="E275" s="9"/>
      <c r="F275" s="9"/>
      <c r="G275" s="9"/>
    </row>
    <row r="276" spans="2:7" ht="13.5" hidden="1" x14ac:dyDescent="0.25">
      <c r="B276" s="9"/>
      <c r="C276" s="9"/>
      <c r="D276" s="9"/>
      <c r="E276" s="9"/>
      <c r="F276" s="9"/>
      <c r="G276" s="9"/>
    </row>
    <row r="277" spans="2:7" ht="13.5" hidden="1" x14ac:dyDescent="0.25">
      <c r="B277" s="9"/>
      <c r="C277" s="9"/>
      <c r="D277" s="9"/>
      <c r="E277" s="9"/>
      <c r="F277" s="9"/>
      <c r="G277" s="9"/>
    </row>
    <row r="278" spans="2:7" ht="13.5" hidden="1" x14ac:dyDescent="0.25">
      <c r="B278" s="9"/>
      <c r="C278" s="9"/>
      <c r="D278" s="9"/>
      <c r="E278" s="9"/>
      <c r="F278" s="9"/>
      <c r="G278" s="9"/>
    </row>
    <row r="279" spans="2:7" ht="13.5" hidden="1" x14ac:dyDescent="0.25">
      <c r="B279" s="9"/>
      <c r="C279" s="9"/>
      <c r="D279" s="9"/>
      <c r="E279" s="9"/>
      <c r="F279" s="9"/>
      <c r="G279" s="9"/>
    </row>
    <row r="280" spans="2:7" ht="13.5" hidden="1" x14ac:dyDescent="0.25">
      <c r="B280" s="9"/>
      <c r="C280" s="9"/>
      <c r="D280" s="9"/>
      <c r="E280" s="9"/>
      <c r="F280" s="9"/>
      <c r="G280" s="9"/>
    </row>
    <row r="281" spans="2:7" ht="13.5" hidden="1" x14ac:dyDescent="0.25">
      <c r="B281" s="9"/>
      <c r="C281" s="9"/>
      <c r="D281" s="9"/>
      <c r="E281" s="9"/>
      <c r="F281" s="9"/>
      <c r="G281" s="9"/>
    </row>
    <row r="282" spans="2:7" ht="13.5" hidden="1" x14ac:dyDescent="0.25">
      <c r="B282" s="9"/>
      <c r="C282" s="9"/>
      <c r="D282" s="9"/>
      <c r="E282" s="9"/>
      <c r="F282" s="9"/>
      <c r="G282" s="9"/>
    </row>
    <row r="283" spans="2:7" ht="13.5" hidden="1" x14ac:dyDescent="0.25">
      <c r="B283" s="9"/>
      <c r="C283" s="9"/>
      <c r="D283" s="9"/>
      <c r="E283" s="9"/>
      <c r="F283" s="9"/>
      <c r="G283" s="9"/>
    </row>
    <row r="284" spans="2:7" ht="13.5" hidden="1" x14ac:dyDescent="0.25">
      <c r="B284" s="9"/>
      <c r="C284" s="9"/>
      <c r="D284" s="9"/>
      <c r="E284" s="9"/>
      <c r="F284" s="9"/>
      <c r="G284" s="9"/>
    </row>
    <row r="285" spans="2:7" ht="13.5" hidden="1" x14ac:dyDescent="0.25">
      <c r="B285" s="9"/>
      <c r="C285" s="9"/>
      <c r="D285" s="9"/>
      <c r="E285" s="9"/>
      <c r="F285" s="9"/>
      <c r="G285" s="9"/>
    </row>
    <row r="286" spans="2:7" ht="13.5" hidden="1" x14ac:dyDescent="0.25">
      <c r="B286" s="9"/>
      <c r="C286" s="9"/>
      <c r="D286" s="9"/>
      <c r="E286" s="9"/>
      <c r="F286" s="9"/>
      <c r="G286" s="9"/>
    </row>
    <row r="287" spans="2:7" ht="13.5" hidden="1" x14ac:dyDescent="0.25">
      <c r="B287" s="9"/>
      <c r="C287" s="9"/>
      <c r="D287" s="9"/>
      <c r="E287" s="9"/>
      <c r="F287" s="9"/>
      <c r="G287" s="9"/>
    </row>
    <row r="288" spans="2:7" ht="13.5" hidden="1" x14ac:dyDescent="0.25">
      <c r="B288" s="9"/>
      <c r="C288" s="9"/>
      <c r="D288" s="9"/>
      <c r="E288" s="9"/>
      <c r="F288" s="9"/>
      <c r="G288" s="9"/>
    </row>
    <row r="289" spans="2:7" ht="13.5" hidden="1" x14ac:dyDescent="0.25">
      <c r="B289" s="9"/>
      <c r="C289" s="9"/>
      <c r="D289" s="9"/>
      <c r="E289" s="9"/>
      <c r="F289" s="9"/>
      <c r="G289" s="9"/>
    </row>
    <row r="290" spans="2:7" ht="13.5" hidden="1" x14ac:dyDescent="0.25">
      <c r="B290" s="9"/>
      <c r="C290" s="9"/>
      <c r="D290" s="9"/>
      <c r="E290" s="9"/>
      <c r="F290" s="9"/>
      <c r="G290" s="9"/>
    </row>
    <row r="291" spans="2:7" ht="13.5" hidden="1" x14ac:dyDescent="0.25">
      <c r="B291" s="9"/>
      <c r="C291" s="9"/>
      <c r="D291" s="9"/>
      <c r="E291" s="9"/>
      <c r="F291" s="9"/>
      <c r="G291" s="9"/>
    </row>
    <row r="292" spans="2:7" ht="13.5" hidden="1" x14ac:dyDescent="0.25">
      <c r="B292" s="9"/>
      <c r="C292" s="9"/>
      <c r="D292" s="9"/>
      <c r="E292" s="9"/>
      <c r="F292" s="9"/>
      <c r="G292" s="9"/>
    </row>
    <row r="293" spans="2:7" ht="13.5" hidden="1" x14ac:dyDescent="0.25">
      <c r="B293" s="9"/>
      <c r="C293" s="9"/>
      <c r="D293" s="9"/>
      <c r="E293" s="9"/>
      <c r="F293" s="9"/>
      <c r="G293" s="9"/>
    </row>
    <row r="294" spans="2:7" ht="13.5" hidden="1" x14ac:dyDescent="0.25">
      <c r="B294" s="9"/>
      <c r="C294" s="9"/>
      <c r="D294" s="9"/>
      <c r="E294" s="9"/>
      <c r="F294" s="9"/>
      <c r="G294" s="9"/>
    </row>
    <row r="295" spans="2:7" ht="13.5" hidden="1" x14ac:dyDescent="0.25">
      <c r="B295" s="9"/>
      <c r="C295" s="9"/>
      <c r="D295" s="9"/>
      <c r="E295" s="9"/>
      <c r="F295" s="9"/>
      <c r="G295" s="9"/>
    </row>
    <row r="296" spans="2:7" ht="13.5" hidden="1" x14ac:dyDescent="0.25">
      <c r="B296" s="9"/>
      <c r="C296" s="9"/>
      <c r="D296" s="9"/>
      <c r="E296" s="9"/>
      <c r="F296" s="9"/>
      <c r="G296" s="9"/>
    </row>
    <row r="297" spans="2:7" ht="13.5" hidden="1" x14ac:dyDescent="0.25">
      <c r="B297" s="9"/>
      <c r="C297" s="9"/>
      <c r="D297" s="9"/>
      <c r="E297" s="9"/>
      <c r="F297" s="9"/>
      <c r="G297" s="9"/>
    </row>
    <row r="298" spans="2:7" ht="13.5" hidden="1" x14ac:dyDescent="0.25">
      <c r="B298" s="9"/>
      <c r="C298" s="9"/>
      <c r="D298" s="9"/>
      <c r="E298" s="9"/>
      <c r="F298" s="9"/>
      <c r="G298" s="9"/>
    </row>
    <row r="299" spans="2:7" ht="13.5" hidden="1" x14ac:dyDescent="0.25">
      <c r="B299" s="9"/>
      <c r="C299" s="9"/>
      <c r="D299" s="9"/>
      <c r="E299" s="9"/>
      <c r="F299" s="9"/>
      <c r="G299" s="9"/>
    </row>
    <row r="300" spans="2:7" ht="13.5" hidden="1" x14ac:dyDescent="0.25">
      <c r="B300" s="9"/>
      <c r="C300" s="9"/>
      <c r="D300" s="9"/>
      <c r="E300" s="9"/>
      <c r="F300" s="9"/>
      <c r="G300" s="9"/>
    </row>
    <row r="301" spans="2:7" ht="13.5" hidden="1" x14ac:dyDescent="0.25">
      <c r="B301" s="9"/>
      <c r="C301" s="9"/>
      <c r="D301" s="9"/>
      <c r="E301" s="9"/>
      <c r="F301" s="9"/>
      <c r="G301" s="9"/>
    </row>
    <row r="302" spans="2:7" ht="13.5" hidden="1" x14ac:dyDescent="0.25">
      <c r="B302" s="9"/>
      <c r="C302" s="9"/>
      <c r="D302" s="9"/>
      <c r="E302" s="9"/>
      <c r="F302" s="9"/>
      <c r="G302" s="9"/>
    </row>
    <row r="303" spans="2:7" ht="13.5" hidden="1" x14ac:dyDescent="0.25">
      <c r="B303" s="9"/>
      <c r="C303" s="9"/>
      <c r="D303" s="9"/>
      <c r="E303" s="9"/>
      <c r="F303" s="9"/>
      <c r="G303" s="9"/>
    </row>
    <row r="304" spans="2:7" ht="13.5" hidden="1" x14ac:dyDescent="0.25">
      <c r="B304" s="9"/>
      <c r="C304" s="9"/>
      <c r="D304" s="9"/>
      <c r="E304" s="9"/>
      <c r="F304" s="9"/>
      <c r="G304" s="9"/>
    </row>
    <row r="305" spans="2:7" ht="13.5" hidden="1" x14ac:dyDescent="0.25">
      <c r="B305" s="9"/>
      <c r="C305" s="9"/>
      <c r="D305" s="9"/>
      <c r="E305" s="9"/>
      <c r="F305" s="9"/>
      <c r="G305" s="9"/>
    </row>
    <row r="306" spans="2:7" ht="13.5" hidden="1" x14ac:dyDescent="0.25">
      <c r="B306" s="9"/>
      <c r="C306" s="9"/>
      <c r="D306" s="9"/>
      <c r="E306" s="9"/>
      <c r="F306" s="9"/>
      <c r="G306" s="9"/>
    </row>
    <row r="307" spans="2:7" ht="13.5" hidden="1" x14ac:dyDescent="0.25">
      <c r="B307" s="9"/>
      <c r="C307" s="9"/>
      <c r="D307" s="9"/>
      <c r="E307" s="9"/>
      <c r="F307" s="9"/>
      <c r="G307" s="9"/>
    </row>
    <row r="308" spans="2:7" ht="13.5" hidden="1" x14ac:dyDescent="0.25">
      <c r="B308" s="9"/>
      <c r="C308" s="9"/>
      <c r="D308" s="9"/>
      <c r="E308" s="9"/>
      <c r="F308" s="9"/>
      <c r="G308" s="9"/>
    </row>
    <row r="309" spans="2:7" ht="13.5" hidden="1" x14ac:dyDescent="0.25">
      <c r="B309" s="9"/>
      <c r="C309" s="9"/>
      <c r="D309" s="9"/>
      <c r="E309" s="9"/>
      <c r="F309" s="9"/>
      <c r="G309" s="9"/>
    </row>
    <row r="310" spans="2:7" ht="13.5" hidden="1" x14ac:dyDescent="0.25">
      <c r="B310" s="9"/>
      <c r="C310" s="9"/>
      <c r="D310" s="9"/>
      <c r="E310" s="9"/>
      <c r="F310" s="9"/>
      <c r="G310" s="9"/>
    </row>
    <row r="311" spans="2:7" ht="13.5" hidden="1" x14ac:dyDescent="0.25">
      <c r="B311" s="9"/>
      <c r="C311" s="9"/>
      <c r="D311" s="9"/>
      <c r="E311" s="9"/>
      <c r="F311" s="9"/>
      <c r="G311" s="9"/>
    </row>
    <row r="312" spans="2:7" ht="13.5" hidden="1" x14ac:dyDescent="0.25">
      <c r="B312" s="9"/>
      <c r="C312" s="9"/>
      <c r="D312" s="9"/>
      <c r="E312" s="9"/>
      <c r="F312" s="9"/>
      <c r="G312" s="9"/>
    </row>
    <row r="313" spans="2:7" ht="13.5" hidden="1" x14ac:dyDescent="0.25">
      <c r="B313" s="9"/>
      <c r="C313" s="9"/>
      <c r="D313" s="9"/>
      <c r="E313" s="9"/>
      <c r="F313" s="9"/>
      <c r="G313" s="9"/>
    </row>
    <row r="314" spans="2:7" ht="13.5" hidden="1" x14ac:dyDescent="0.25">
      <c r="B314" s="9"/>
      <c r="C314" s="9"/>
      <c r="D314" s="9"/>
      <c r="E314" s="9"/>
      <c r="F314" s="9"/>
      <c r="G314" s="9"/>
    </row>
    <row r="315" spans="2:7" ht="13.5" hidden="1" x14ac:dyDescent="0.25">
      <c r="B315" s="9"/>
      <c r="C315" s="9"/>
      <c r="D315" s="9"/>
      <c r="E315" s="9"/>
      <c r="F315" s="9"/>
      <c r="G315" s="9"/>
    </row>
    <row r="316" spans="2:7" ht="13.5" hidden="1" x14ac:dyDescent="0.25">
      <c r="B316" s="9"/>
      <c r="C316" s="9"/>
      <c r="D316" s="9"/>
      <c r="E316" s="9"/>
      <c r="F316" s="9"/>
      <c r="G316" s="9"/>
    </row>
    <row r="317" spans="2:7" ht="13.5" hidden="1" x14ac:dyDescent="0.25">
      <c r="B317" s="9"/>
      <c r="C317" s="9"/>
      <c r="D317" s="9"/>
      <c r="E317" s="9"/>
      <c r="F317" s="9"/>
      <c r="G317" s="9"/>
    </row>
    <row r="318" spans="2:7" ht="13.5" hidden="1" x14ac:dyDescent="0.25">
      <c r="B318" s="9"/>
      <c r="C318" s="9"/>
      <c r="D318" s="9"/>
      <c r="E318" s="9"/>
      <c r="F318" s="9"/>
      <c r="G318" s="9"/>
    </row>
    <row r="319" spans="2:7" ht="13.5" hidden="1" x14ac:dyDescent="0.25">
      <c r="B319" s="9"/>
      <c r="C319" s="9"/>
      <c r="D319" s="9"/>
      <c r="E319" s="9"/>
      <c r="F319" s="9"/>
      <c r="G319" s="9"/>
    </row>
    <row r="320" spans="2:7" ht="13.5" hidden="1" x14ac:dyDescent="0.25">
      <c r="B320" s="9"/>
      <c r="C320" s="9"/>
      <c r="D320" s="9"/>
      <c r="E320" s="9"/>
      <c r="F320" s="9"/>
      <c r="G320" s="9"/>
    </row>
    <row r="321" spans="2:7" ht="13.5" hidden="1" x14ac:dyDescent="0.25">
      <c r="B321" s="9"/>
      <c r="C321" s="9"/>
      <c r="D321" s="9"/>
      <c r="E321" s="9"/>
      <c r="F321" s="9"/>
      <c r="G321" s="9"/>
    </row>
    <row r="322" spans="2:7" ht="13.5" hidden="1" x14ac:dyDescent="0.25">
      <c r="B322" s="9"/>
      <c r="C322" s="9"/>
      <c r="D322" s="9"/>
      <c r="E322" s="9"/>
      <c r="F322" s="9"/>
      <c r="G322" s="9"/>
    </row>
    <row r="323" spans="2:7" ht="13.5" hidden="1" x14ac:dyDescent="0.25">
      <c r="B323" s="9"/>
      <c r="C323" s="9"/>
      <c r="D323" s="9"/>
      <c r="E323" s="9"/>
      <c r="F323" s="9"/>
      <c r="G323" s="9"/>
    </row>
    <row r="324" spans="2:7" ht="13.5" hidden="1" x14ac:dyDescent="0.25">
      <c r="B324" s="9"/>
      <c r="C324" s="9"/>
      <c r="D324" s="9"/>
      <c r="E324" s="9"/>
      <c r="F324" s="9"/>
      <c r="G324" s="9"/>
    </row>
    <row r="325" spans="2:7" ht="13.5" hidden="1" x14ac:dyDescent="0.25">
      <c r="B325" s="9"/>
      <c r="C325" s="9"/>
      <c r="D325" s="9"/>
      <c r="E325" s="9"/>
      <c r="F325" s="9"/>
      <c r="G325" s="9"/>
    </row>
    <row r="326" spans="2:7" ht="13.5" hidden="1" x14ac:dyDescent="0.25">
      <c r="B326" s="9"/>
      <c r="C326" s="9"/>
      <c r="D326" s="9"/>
      <c r="E326" s="9"/>
      <c r="F326" s="9"/>
      <c r="G326" s="9"/>
    </row>
    <row r="327" spans="2:7" ht="13.5" hidden="1" x14ac:dyDescent="0.25">
      <c r="B327" s="9"/>
      <c r="C327" s="9"/>
      <c r="D327" s="9"/>
      <c r="E327" s="9"/>
      <c r="F327" s="9"/>
      <c r="G327" s="9"/>
    </row>
    <row r="328" spans="2:7" ht="13.5" hidden="1" x14ac:dyDescent="0.25">
      <c r="B328" s="9"/>
      <c r="C328" s="9"/>
      <c r="D328" s="9"/>
      <c r="E328" s="9"/>
      <c r="F328" s="9"/>
      <c r="G328" s="9"/>
    </row>
    <row r="329" spans="2:7" ht="13.5" hidden="1" x14ac:dyDescent="0.25">
      <c r="B329" s="9"/>
      <c r="C329" s="9"/>
      <c r="D329" s="9"/>
      <c r="E329" s="9"/>
      <c r="F329" s="9"/>
      <c r="G329" s="9"/>
    </row>
    <row r="330" spans="2:7" ht="13.5" hidden="1" x14ac:dyDescent="0.25">
      <c r="B330" s="9"/>
      <c r="C330" s="9"/>
      <c r="D330" s="9"/>
      <c r="E330" s="9"/>
      <c r="F330" s="9"/>
      <c r="G330" s="9"/>
    </row>
    <row r="331" spans="2:7" ht="13.5" hidden="1" x14ac:dyDescent="0.25">
      <c r="B331" s="9"/>
      <c r="C331" s="9"/>
      <c r="D331" s="9"/>
      <c r="E331" s="9"/>
      <c r="F331" s="9"/>
      <c r="G331" s="9"/>
    </row>
    <row r="332" spans="2:7" ht="13.5" hidden="1" x14ac:dyDescent="0.25">
      <c r="B332" s="9"/>
      <c r="C332" s="9"/>
      <c r="D332" s="9"/>
      <c r="E332" s="9"/>
      <c r="F332" s="9"/>
      <c r="G332" s="9"/>
    </row>
    <row r="333" spans="2:7" ht="13.5" hidden="1" x14ac:dyDescent="0.25">
      <c r="B333" s="9"/>
      <c r="C333" s="9"/>
      <c r="D333" s="9"/>
      <c r="E333" s="9"/>
      <c r="F333" s="9"/>
      <c r="G333" s="9"/>
    </row>
    <row r="334" spans="2:7" ht="13.5" hidden="1" x14ac:dyDescent="0.25">
      <c r="B334" s="9"/>
      <c r="C334" s="9"/>
      <c r="D334" s="9"/>
      <c r="E334" s="9"/>
      <c r="F334" s="9"/>
      <c r="G334" s="9"/>
    </row>
    <row r="335" spans="2:7" ht="13.5" hidden="1" x14ac:dyDescent="0.25">
      <c r="B335" s="9"/>
      <c r="C335" s="9"/>
      <c r="D335" s="9"/>
      <c r="E335" s="9"/>
      <c r="F335" s="9"/>
      <c r="G335" s="9"/>
    </row>
    <row r="336" spans="2:7" ht="13.5" hidden="1" x14ac:dyDescent="0.25">
      <c r="B336" s="9"/>
      <c r="C336" s="9"/>
      <c r="D336" s="9"/>
      <c r="E336" s="9"/>
      <c r="F336" s="9"/>
      <c r="G336" s="9"/>
    </row>
    <row r="337" spans="2:7" ht="13.5" hidden="1" x14ac:dyDescent="0.25">
      <c r="B337" s="9"/>
      <c r="C337" s="9"/>
      <c r="D337" s="9"/>
      <c r="E337" s="9"/>
      <c r="F337" s="9"/>
      <c r="G337" s="9"/>
    </row>
    <row r="338" spans="2:7" ht="13.5" hidden="1" x14ac:dyDescent="0.25">
      <c r="B338" s="9"/>
      <c r="C338" s="9"/>
      <c r="D338" s="9"/>
      <c r="E338" s="9"/>
      <c r="F338" s="9"/>
      <c r="G338" s="9"/>
    </row>
    <row r="339" spans="2:7" ht="13.5" hidden="1" x14ac:dyDescent="0.25">
      <c r="B339" s="9"/>
      <c r="C339" s="9"/>
      <c r="D339" s="9"/>
      <c r="E339" s="9"/>
      <c r="F339" s="9"/>
      <c r="G339" s="9"/>
    </row>
    <row r="340" spans="2:7" ht="13.5" hidden="1" x14ac:dyDescent="0.25">
      <c r="B340" s="9"/>
      <c r="C340" s="9"/>
      <c r="D340" s="9"/>
      <c r="E340" s="9"/>
      <c r="F340" s="9"/>
      <c r="G340" s="9"/>
    </row>
    <row r="341" spans="2:7" ht="13.5" hidden="1" x14ac:dyDescent="0.25">
      <c r="B341" s="9"/>
      <c r="C341" s="9"/>
      <c r="D341" s="9"/>
      <c r="E341" s="9"/>
      <c r="F341" s="9"/>
      <c r="G341" s="9"/>
    </row>
    <row r="342" spans="2:7" ht="13.5" hidden="1" x14ac:dyDescent="0.25">
      <c r="B342" s="9"/>
      <c r="C342" s="9"/>
      <c r="D342" s="9"/>
      <c r="E342" s="9"/>
      <c r="F342" s="9"/>
      <c r="G342" s="9"/>
    </row>
    <row r="343" spans="2:7" ht="13.5" hidden="1" x14ac:dyDescent="0.25">
      <c r="B343" s="9"/>
      <c r="C343" s="9"/>
      <c r="D343" s="9"/>
      <c r="E343" s="9"/>
      <c r="F343" s="9"/>
      <c r="G343" s="9"/>
    </row>
    <row r="344" spans="2:7" ht="13.5" hidden="1" x14ac:dyDescent="0.25">
      <c r="B344" s="9"/>
      <c r="C344" s="9"/>
      <c r="D344" s="9"/>
      <c r="E344" s="9"/>
      <c r="F344" s="9"/>
      <c r="G344" s="9"/>
    </row>
    <row r="345" spans="2:7" ht="13.5" hidden="1" x14ac:dyDescent="0.25">
      <c r="B345" s="9"/>
      <c r="C345" s="9"/>
      <c r="D345" s="9"/>
      <c r="E345" s="9"/>
      <c r="F345" s="9"/>
      <c r="G345" s="9"/>
    </row>
    <row r="346" spans="2:7" ht="13.5" hidden="1" x14ac:dyDescent="0.25">
      <c r="B346" s="9"/>
      <c r="C346" s="9"/>
      <c r="D346" s="9"/>
      <c r="E346" s="9"/>
      <c r="F346" s="9"/>
      <c r="G346" s="9"/>
    </row>
    <row r="347" spans="2:7" ht="13.5" hidden="1" x14ac:dyDescent="0.25">
      <c r="B347" s="9"/>
      <c r="C347" s="9"/>
      <c r="D347" s="9"/>
      <c r="E347" s="9"/>
      <c r="F347" s="9"/>
      <c r="G347" s="9"/>
    </row>
    <row r="348" spans="2:7" ht="13.5" hidden="1" x14ac:dyDescent="0.25">
      <c r="B348" s="9"/>
      <c r="C348" s="9"/>
      <c r="D348" s="9"/>
      <c r="E348" s="9"/>
      <c r="F348" s="9"/>
      <c r="G348" s="9"/>
    </row>
    <row r="349" spans="2:7" ht="13.5" hidden="1" x14ac:dyDescent="0.25">
      <c r="B349" s="9"/>
      <c r="C349" s="9"/>
      <c r="D349" s="9"/>
      <c r="E349" s="9"/>
      <c r="F349" s="9"/>
      <c r="G349" s="9"/>
    </row>
    <row r="350" spans="2:7" ht="13.5" hidden="1" x14ac:dyDescent="0.25">
      <c r="B350" s="9"/>
      <c r="C350" s="9"/>
      <c r="D350" s="9"/>
      <c r="E350" s="9"/>
      <c r="F350" s="9"/>
      <c r="G350" s="9"/>
    </row>
    <row r="351" spans="2:7" ht="13.5" hidden="1" x14ac:dyDescent="0.25">
      <c r="B351" s="9"/>
      <c r="C351" s="9"/>
      <c r="D351" s="9"/>
      <c r="E351" s="9"/>
      <c r="F351" s="9"/>
      <c r="G351" s="9"/>
    </row>
    <row r="352" spans="2:7" ht="13.5" hidden="1" x14ac:dyDescent="0.25">
      <c r="B352" s="9"/>
      <c r="C352" s="9"/>
      <c r="D352" s="9"/>
      <c r="E352" s="9"/>
      <c r="F352" s="9"/>
      <c r="G352" s="9"/>
    </row>
    <row r="353" spans="2:7" ht="13.5" hidden="1" x14ac:dyDescent="0.25">
      <c r="B353" s="9"/>
      <c r="C353" s="9"/>
      <c r="D353" s="9"/>
      <c r="E353" s="9"/>
      <c r="F353" s="9"/>
      <c r="G353" s="9"/>
    </row>
    <row r="354" spans="2:7" ht="13.5" hidden="1" x14ac:dyDescent="0.25">
      <c r="B354" s="9"/>
      <c r="C354" s="9"/>
      <c r="D354" s="9"/>
      <c r="E354" s="9"/>
      <c r="F354" s="9"/>
      <c r="G354" s="9"/>
    </row>
    <row r="355" spans="2:7" ht="13.5" hidden="1" x14ac:dyDescent="0.25">
      <c r="B355" s="9"/>
      <c r="C355" s="9"/>
      <c r="D355" s="9"/>
      <c r="E355" s="9"/>
      <c r="F355" s="9"/>
      <c r="G355" s="9"/>
    </row>
    <row r="356" spans="2:7" ht="13.5" hidden="1" x14ac:dyDescent="0.25">
      <c r="B356" s="9"/>
      <c r="C356" s="9"/>
      <c r="D356" s="9"/>
      <c r="E356" s="9"/>
      <c r="F356" s="9"/>
      <c r="G356" s="9"/>
    </row>
    <row r="357" spans="2:7" ht="13.5" hidden="1" x14ac:dyDescent="0.25">
      <c r="B357" s="9"/>
      <c r="C357" s="9"/>
      <c r="D357" s="9"/>
      <c r="E357" s="9"/>
      <c r="F357" s="9"/>
      <c r="G357" s="9"/>
    </row>
    <row r="358" spans="2:7" ht="13.5" hidden="1" x14ac:dyDescent="0.25">
      <c r="B358" s="9"/>
      <c r="C358" s="9"/>
      <c r="D358" s="9"/>
      <c r="E358" s="9"/>
      <c r="F358" s="9"/>
      <c r="G358" s="9"/>
    </row>
    <row r="359" spans="2:7" ht="13.5" hidden="1" x14ac:dyDescent="0.25">
      <c r="B359" s="9"/>
      <c r="C359" s="9"/>
      <c r="D359" s="9"/>
      <c r="E359" s="9"/>
      <c r="F359" s="9"/>
      <c r="G359" s="9"/>
    </row>
    <row r="360" spans="2:7" ht="13.5" hidden="1" x14ac:dyDescent="0.25">
      <c r="B360" s="9"/>
      <c r="C360" s="9"/>
      <c r="D360" s="9"/>
      <c r="E360" s="9"/>
      <c r="F360" s="9"/>
      <c r="G360" s="9"/>
    </row>
    <row r="361" spans="2:7" ht="13.5" hidden="1" x14ac:dyDescent="0.25">
      <c r="B361" s="9"/>
      <c r="C361" s="9"/>
      <c r="D361" s="9"/>
      <c r="E361" s="9"/>
      <c r="F361" s="9"/>
      <c r="G361" s="9"/>
    </row>
    <row r="362" spans="2:7" ht="13.5" hidden="1" x14ac:dyDescent="0.25">
      <c r="B362" s="9"/>
      <c r="C362" s="9"/>
      <c r="D362" s="9"/>
      <c r="E362" s="9"/>
      <c r="F362" s="9"/>
      <c r="G362" s="9"/>
    </row>
    <row r="363" spans="2:7" ht="13.5" hidden="1" x14ac:dyDescent="0.25">
      <c r="B363" s="9"/>
      <c r="C363" s="9"/>
      <c r="D363" s="9"/>
      <c r="E363" s="9"/>
      <c r="F363" s="9"/>
      <c r="G363" s="9"/>
    </row>
    <row r="364" spans="2:7" ht="13.5" hidden="1" x14ac:dyDescent="0.25">
      <c r="B364" s="9"/>
      <c r="C364" s="9"/>
      <c r="D364" s="9"/>
      <c r="E364" s="9"/>
      <c r="F364" s="9"/>
      <c r="G364" s="9"/>
    </row>
    <row r="365" spans="2:7" ht="13.5" hidden="1" x14ac:dyDescent="0.25">
      <c r="B365" s="9"/>
      <c r="C365" s="9"/>
      <c r="D365" s="9"/>
      <c r="E365" s="9"/>
      <c r="F365" s="9"/>
      <c r="G365" s="9"/>
    </row>
    <row r="366" spans="2:7" ht="13.5" hidden="1" x14ac:dyDescent="0.25">
      <c r="B366" s="9"/>
      <c r="C366" s="9"/>
      <c r="D366" s="9"/>
      <c r="E366" s="9"/>
      <c r="F366" s="9"/>
      <c r="G366" s="9"/>
    </row>
    <row r="367" spans="2:7" ht="13.5" hidden="1" x14ac:dyDescent="0.25">
      <c r="B367" s="9"/>
      <c r="C367" s="9"/>
      <c r="D367" s="9"/>
      <c r="E367" s="9"/>
      <c r="F367" s="9"/>
      <c r="G367" s="9"/>
    </row>
    <row r="368" spans="2:7" ht="13.5" hidden="1" x14ac:dyDescent="0.25">
      <c r="B368" s="9"/>
      <c r="C368" s="9"/>
      <c r="D368" s="9"/>
      <c r="E368" s="9"/>
      <c r="F368" s="9"/>
      <c r="G368" s="9"/>
    </row>
    <row r="369" spans="2:7" ht="13.5" hidden="1" x14ac:dyDescent="0.25">
      <c r="B369" s="9"/>
      <c r="C369" s="9"/>
      <c r="D369" s="9"/>
      <c r="E369" s="9"/>
      <c r="F369" s="9"/>
      <c r="G369" s="9"/>
    </row>
    <row r="370" spans="2:7" ht="13.5" hidden="1" x14ac:dyDescent="0.25">
      <c r="B370" s="9"/>
      <c r="C370" s="9"/>
      <c r="D370" s="9"/>
      <c r="E370" s="9"/>
      <c r="F370" s="9"/>
      <c r="G370" s="9"/>
    </row>
    <row r="371" spans="2:7" ht="13.5" hidden="1" x14ac:dyDescent="0.25">
      <c r="B371" s="9"/>
      <c r="C371" s="9"/>
      <c r="D371" s="9"/>
      <c r="E371" s="9"/>
      <c r="F371" s="9"/>
      <c r="G371" s="9"/>
    </row>
    <row r="372" spans="2:7" ht="13.5" hidden="1" x14ac:dyDescent="0.25">
      <c r="B372" s="9"/>
      <c r="C372" s="9"/>
      <c r="D372" s="9"/>
      <c r="E372" s="9"/>
      <c r="F372" s="9"/>
      <c r="G372" s="9"/>
    </row>
    <row r="373" spans="2:7" ht="13.5" hidden="1" x14ac:dyDescent="0.25">
      <c r="B373" s="9"/>
      <c r="C373" s="9"/>
      <c r="D373" s="9"/>
      <c r="E373" s="9"/>
      <c r="F373" s="9"/>
      <c r="G373" s="9"/>
    </row>
    <row r="374" spans="2:7" ht="13.5" hidden="1" x14ac:dyDescent="0.25">
      <c r="B374" s="9"/>
      <c r="C374" s="9"/>
      <c r="D374" s="9"/>
      <c r="E374" s="9"/>
      <c r="F374" s="9"/>
      <c r="G374" s="9"/>
    </row>
    <row r="375" spans="2:7" ht="13.5" hidden="1" x14ac:dyDescent="0.25">
      <c r="B375" s="9"/>
      <c r="C375" s="9"/>
      <c r="D375" s="9"/>
      <c r="E375" s="9"/>
      <c r="F375" s="9"/>
      <c r="G375" s="9"/>
    </row>
    <row r="376" spans="2:7" ht="13.5" hidden="1" x14ac:dyDescent="0.25">
      <c r="B376" s="9"/>
      <c r="C376" s="9"/>
      <c r="D376" s="9"/>
      <c r="E376" s="9"/>
      <c r="F376" s="9"/>
      <c r="G376" s="9"/>
    </row>
    <row r="377" spans="2:7" ht="13.5" hidden="1" x14ac:dyDescent="0.25">
      <c r="B377" s="9"/>
      <c r="C377" s="9"/>
      <c r="D377" s="9"/>
      <c r="E377" s="9"/>
      <c r="F377" s="9"/>
      <c r="G377" s="9"/>
    </row>
    <row r="378" spans="2:7" ht="13.5" hidden="1" x14ac:dyDescent="0.25">
      <c r="B378" s="9"/>
      <c r="C378" s="9"/>
      <c r="D378" s="9"/>
      <c r="E378" s="9"/>
      <c r="F378" s="9"/>
      <c r="G378" s="9"/>
    </row>
    <row r="379" spans="2:7" ht="13.5" hidden="1" x14ac:dyDescent="0.25">
      <c r="B379" s="9"/>
      <c r="C379" s="9"/>
      <c r="D379" s="9"/>
      <c r="E379" s="9"/>
      <c r="F379" s="9"/>
      <c r="G379" s="9"/>
    </row>
    <row r="380" spans="2:7" ht="13.5" hidden="1" x14ac:dyDescent="0.25">
      <c r="B380" s="9"/>
      <c r="C380" s="9"/>
      <c r="D380" s="9"/>
      <c r="E380" s="9"/>
      <c r="F380" s="9"/>
      <c r="G380" s="9"/>
    </row>
    <row r="381" spans="2:7" ht="13.5" hidden="1" x14ac:dyDescent="0.25">
      <c r="B381" s="9"/>
      <c r="C381" s="9"/>
      <c r="D381" s="9"/>
      <c r="E381" s="9"/>
      <c r="F381" s="9"/>
      <c r="G381" s="9"/>
    </row>
    <row r="382" spans="2:7" ht="13.5" hidden="1" x14ac:dyDescent="0.25">
      <c r="B382" s="9"/>
      <c r="C382" s="9"/>
      <c r="D382" s="9"/>
      <c r="E382" s="9"/>
      <c r="F382" s="9"/>
      <c r="G382" s="9"/>
    </row>
    <row r="383" spans="2:7" ht="13.5" hidden="1" x14ac:dyDescent="0.25">
      <c r="B383" s="9"/>
      <c r="C383" s="9"/>
      <c r="D383" s="9"/>
      <c r="E383" s="9"/>
      <c r="F383" s="9"/>
      <c r="G383" s="9"/>
    </row>
    <row r="384" spans="2:7" ht="13.5" hidden="1" x14ac:dyDescent="0.25">
      <c r="B384" s="9"/>
      <c r="C384" s="9"/>
      <c r="D384" s="9"/>
      <c r="E384" s="9"/>
      <c r="F384" s="9"/>
      <c r="G384" s="9"/>
    </row>
    <row r="385" spans="2:7" ht="13.5" hidden="1" x14ac:dyDescent="0.25">
      <c r="B385" s="9"/>
      <c r="C385" s="9"/>
      <c r="D385" s="9"/>
      <c r="E385" s="9"/>
      <c r="F385" s="9"/>
      <c r="G385" s="9"/>
    </row>
    <row r="386" spans="2:7" ht="13.5" hidden="1" x14ac:dyDescent="0.25">
      <c r="B386" s="9"/>
      <c r="C386" s="9"/>
      <c r="D386" s="9"/>
      <c r="E386" s="9"/>
      <c r="F386" s="9"/>
      <c r="G386" s="9"/>
    </row>
    <row r="387" spans="2:7" ht="13.5" hidden="1" x14ac:dyDescent="0.25">
      <c r="B387" s="9"/>
      <c r="C387" s="9"/>
      <c r="D387" s="9"/>
      <c r="E387" s="9"/>
      <c r="F387" s="9"/>
      <c r="G387" s="9"/>
    </row>
    <row r="388" spans="2:7" ht="13.5" hidden="1" x14ac:dyDescent="0.25">
      <c r="B388" s="9"/>
      <c r="C388" s="9"/>
      <c r="D388" s="9"/>
      <c r="E388" s="9"/>
      <c r="F388" s="9"/>
      <c r="G388" s="9"/>
    </row>
    <row r="389" spans="2:7" ht="13.5" hidden="1" x14ac:dyDescent="0.25">
      <c r="B389" s="9"/>
      <c r="C389" s="9"/>
      <c r="D389" s="9"/>
      <c r="E389" s="9"/>
      <c r="F389" s="9"/>
      <c r="G389" s="9"/>
    </row>
    <row r="390" spans="2:7" ht="13.5" hidden="1" x14ac:dyDescent="0.25">
      <c r="B390" s="9"/>
      <c r="C390" s="9"/>
      <c r="D390" s="9"/>
      <c r="E390" s="9"/>
      <c r="F390" s="9"/>
      <c r="G390" s="9"/>
    </row>
    <row r="391" spans="2:7" ht="13.5" hidden="1" x14ac:dyDescent="0.25">
      <c r="B391" s="9"/>
      <c r="C391" s="9"/>
      <c r="D391" s="9"/>
      <c r="E391" s="9"/>
      <c r="F391" s="9"/>
      <c r="G391" s="9"/>
    </row>
    <row r="392" spans="2:7" ht="13.5" hidden="1" x14ac:dyDescent="0.25">
      <c r="B392" s="9"/>
      <c r="C392" s="9"/>
      <c r="D392" s="9"/>
      <c r="E392" s="9"/>
      <c r="F392" s="9"/>
      <c r="G392" s="9"/>
    </row>
    <row r="393" spans="2:7" ht="13.5" hidden="1" x14ac:dyDescent="0.25">
      <c r="B393" s="9"/>
      <c r="C393" s="9"/>
      <c r="D393" s="9"/>
      <c r="E393" s="9"/>
      <c r="F393" s="9"/>
      <c r="G393" s="9"/>
    </row>
    <row r="394" spans="2:7" ht="13.5" hidden="1" x14ac:dyDescent="0.25">
      <c r="B394" s="9"/>
      <c r="C394" s="9"/>
      <c r="D394" s="9"/>
      <c r="E394" s="9"/>
      <c r="F394" s="9"/>
      <c r="G394" s="9"/>
    </row>
    <row r="395" spans="2:7" ht="13.5" hidden="1" x14ac:dyDescent="0.25">
      <c r="B395" s="9"/>
      <c r="C395" s="9"/>
      <c r="D395" s="9"/>
      <c r="E395" s="9"/>
      <c r="F395" s="9"/>
      <c r="G395" s="9"/>
    </row>
    <row r="396" spans="2:7" ht="13.5" hidden="1" x14ac:dyDescent="0.25">
      <c r="B396" s="9"/>
      <c r="C396" s="9"/>
      <c r="D396" s="9"/>
      <c r="E396" s="9"/>
      <c r="F396" s="9"/>
      <c r="G396" s="9"/>
    </row>
    <row r="397" spans="2:7" ht="13.5" hidden="1" x14ac:dyDescent="0.25">
      <c r="B397" s="9"/>
      <c r="C397" s="9"/>
      <c r="D397" s="9"/>
      <c r="E397" s="9"/>
      <c r="F397" s="9"/>
      <c r="G397" s="9"/>
    </row>
    <row r="398" spans="2:7" ht="13.5" hidden="1" x14ac:dyDescent="0.25">
      <c r="B398" s="9"/>
      <c r="C398" s="9"/>
      <c r="D398" s="9"/>
      <c r="E398" s="9"/>
      <c r="F398" s="9"/>
      <c r="G398" s="9"/>
    </row>
    <row r="399" spans="2:7" ht="13.5" hidden="1" x14ac:dyDescent="0.25">
      <c r="B399" s="9"/>
      <c r="C399" s="9"/>
      <c r="D399" s="9"/>
      <c r="E399" s="9"/>
      <c r="F399" s="9"/>
      <c r="G399" s="9"/>
    </row>
    <row r="400" spans="2:7" ht="13.5" hidden="1" x14ac:dyDescent="0.25">
      <c r="B400" s="9"/>
      <c r="C400" s="9"/>
      <c r="D400" s="9"/>
      <c r="E400" s="9"/>
      <c r="F400" s="9"/>
      <c r="G400" s="9"/>
    </row>
    <row r="401" spans="2:7" ht="13.5" hidden="1" x14ac:dyDescent="0.25">
      <c r="B401" s="9"/>
      <c r="C401" s="9"/>
      <c r="D401" s="9"/>
      <c r="E401" s="9"/>
      <c r="F401" s="9"/>
      <c r="G401" s="9"/>
    </row>
    <row r="402" spans="2:7" ht="13.5" hidden="1" x14ac:dyDescent="0.25">
      <c r="B402" s="9"/>
      <c r="C402" s="9"/>
      <c r="D402" s="9"/>
      <c r="E402" s="9"/>
      <c r="F402" s="9"/>
      <c r="G402" s="9"/>
    </row>
    <row r="403" spans="2:7" ht="13.5" hidden="1" x14ac:dyDescent="0.25">
      <c r="B403" s="9"/>
      <c r="C403" s="9"/>
      <c r="D403" s="9"/>
      <c r="E403" s="9"/>
      <c r="F403" s="9"/>
      <c r="G403" s="9"/>
    </row>
    <row r="404" spans="2:7" ht="13.5" hidden="1" x14ac:dyDescent="0.25">
      <c r="B404" s="9"/>
      <c r="C404" s="9"/>
      <c r="D404" s="9"/>
      <c r="E404" s="9"/>
      <c r="F404" s="9"/>
      <c r="G404" s="9"/>
    </row>
    <row r="405" spans="2:7" ht="13.5" hidden="1" x14ac:dyDescent="0.25">
      <c r="B405" s="9"/>
      <c r="C405" s="9"/>
      <c r="D405" s="9"/>
      <c r="E405" s="9"/>
      <c r="F405" s="9"/>
      <c r="G405" s="9"/>
    </row>
    <row r="406" spans="2:7" ht="13.5" hidden="1" x14ac:dyDescent="0.25">
      <c r="B406" s="9"/>
      <c r="C406" s="9"/>
      <c r="D406" s="9"/>
      <c r="E406" s="9"/>
      <c r="F406" s="9"/>
      <c r="G406" s="9"/>
    </row>
    <row r="407" spans="2:7" ht="13.5" hidden="1" x14ac:dyDescent="0.25">
      <c r="B407" s="9"/>
      <c r="C407" s="9"/>
      <c r="D407" s="9"/>
      <c r="E407" s="9"/>
      <c r="F407" s="9"/>
      <c r="G407" s="9"/>
    </row>
    <row r="408" spans="2:7" ht="13.5" hidden="1" x14ac:dyDescent="0.25">
      <c r="B408" s="9"/>
      <c r="C408" s="9"/>
      <c r="D408" s="9"/>
      <c r="E408" s="9"/>
      <c r="F408" s="9"/>
      <c r="G408" s="9"/>
    </row>
    <row r="409" spans="2:7" ht="13.5" hidden="1" x14ac:dyDescent="0.25">
      <c r="B409" s="9"/>
      <c r="C409" s="9"/>
      <c r="D409" s="9"/>
      <c r="E409" s="9"/>
      <c r="F409" s="9"/>
      <c r="G409" s="9"/>
    </row>
    <row r="410" spans="2:7" ht="13.5" hidden="1" x14ac:dyDescent="0.25">
      <c r="B410" s="9"/>
      <c r="C410" s="9"/>
      <c r="D410" s="9"/>
      <c r="E410" s="9"/>
      <c r="F410" s="9"/>
      <c r="G410" s="9"/>
    </row>
    <row r="411" spans="2:7" ht="13.5" hidden="1" x14ac:dyDescent="0.25">
      <c r="B411" s="9"/>
      <c r="C411" s="9"/>
      <c r="D411" s="9"/>
      <c r="E411" s="9"/>
      <c r="F411" s="9"/>
      <c r="G411" s="9"/>
    </row>
    <row r="412" spans="2:7" ht="13.5" hidden="1" x14ac:dyDescent="0.25">
      <c r="B412" s="9"/>
      <c r="C412" s="9"/>
      <c r="D412" s="9"/>
      <c r="E412" s="9"/>
      <c r="F412" s="9"/>
      <c r="G412" s="9"/>
    </row>
    <row r="413" spans="2:7" ht="13.5" hidden="1" x14ac:dyDescent="0.25">
      <c r="B413" s="9"/>
      <c r="C413" s="9"/>
      <c r="D413" s="9"/>
      <c r="E413" s="9"/>
      <c r="F413" s="9"/>
      <c r="G413" s="9"/>
    </row>
    <row r="414" spans="2:7" ht="13.5" hidden="1" x14ac:dyDescent="0.25">
      <c r="B414" s="9"/>
      <c r="C414" s="9"/>
      <c r="D414" s="9"/>
      <c r="E414" s="9"/>
      <c r="F414" s="9"/>
      <c r="G414" s="9"/>
    </row>
    <row r="415" spans="2:7" ht="13.5" hidden="1" x14ac:dyDescent="0.25">
      <c r="B415" s="9"/>
      <c r="C415" s="9"/>
      <c r="D415" s="9"/>
      <c r="E415" s="9"/>
      <c r="F415" s="9"/>
      <c r="G415" s="9"/>
    </row>
    <row r="416" spans="2:7" ht="13.5" hidden="1" x14ac:dyDescent="0.25">
      <c r="B416" s="9"/>
      <c r="C416" s="9"/>
      <c r="D416" s="9"/>
      <c r="E416" s="9"/>
      <c r="F416" s="9"/>
      <c r="G416" s="9"/>
    </row>
    <row r="417" spans="2:7" ht="13.5" hidden="1" x14ac:dyDescent="0.25">
      <c r="B417" s="9"/>
      <c r="C417" s="9"/>
      <c r="D417" s="9"/>
      <c r="E417" s="9"/>
      <c r="F417" s="9"/>
      <c r="G417" s="9"/>
    </row>
    <row r="418" spans="2:7" ht="13.5" hidden="1" x14ac:dyDescent="0.25">
      <c r="B418" s="9"/>
      <c r="C418" s="9"/>
      <c r="D418" s="9"/>
      <c r="E418" s="9"/>
      <c r="F418" s="9"/>
      <c r="G418" s="9"/>
    </row>
    <row r="419" spans="2:7" ht="13.5" hidden="1" x14ac:dyDescent="0.25">
      <c r="B419" s="9"/>
      <c r="C419" s="9"/>
      <c r="D419" s="9"/>
      <c r="E419" s="9"/>
      <c r="F419" s="9"/>
      <c r="G419" s="9"/>
    </row>
    <row r="420" spans="2:7" ht="13.5" hidden="1" x14ac:dyDescent="0.25">
      <c r="B420" s="9"/>
      <c r="C420" s="9"/>
      <c r="D420" s="9"/>
      <c r="E420" s="9"/>
      <c r="F420" s="9"/>
      <c r="G420" s="9"/>
    </row>
    <row r="421" spans="2:7" ht="13.5" hidden="1" x14ac:dyDescent="0.25">
      <c r="B421" s="9"/>
      <c r="C421" s="9"/>
      <c r="D421" s="9"/>
      <c r="E421" s="9"/>
      <c r="F421" s="9"/>
      <c r="G421" s="9"/>
    </row>
    <row r="422" spans="2:7" ht="13.5" hidden="1" x14ac:dyDescent="0.25">
      <c r="B422" s="9"/>
      <c r="C422" s="9"/>
      <c r="D422" s="9"/>
      <c r="E422" s="9"/>
      <c r="F422" s="9"/>
      <c r="G422" s="9"/>
    </row>
    <row r="423" spans="2:7" ht="13.5" hidden="1" x14ac:dyDescent="0.25">
      <c r="B423" s="9"/>
      <c r="C423" s="9"/>
      <c r="D423" s="9"/>
      <c r="E423" s="9"/>
      <c r="F423" s="9"/>
      <c r="G423" s="9"/>
    </row>
    <row r="424" spans="2:7" ht="13.5" hidden="1" x14ac:dyDescent="0.25">
      <c r="B424" s="9"/>
      <c r="C424" s="9"/>
      <c r="D424" s="9"/>
      <c r="E424" s="9"/>
      <c r="F424" s="9"/>
      <c r="G424" s="9"/>
    </row>
    <row r="425" spans="2:7" ht="13.5" hidden="1" x14ac:dyDescent="0.25">
      <c r="B425" s="9"/>
      <c r="C425" s="9"/>
      <c r="D425" s="9"/>
      <c r="E425" s="9"/>
      <c r="F425" s="9"/>
      <c r="G425" s="9"/>
    </row>
    <row r="426" spans="2:7" ht="13.5" hidden="1" x14ac:dyDescent="0.25">
      <c r="B426" s="9"/>
      <c r="C426" s="9"/>
      <c r="D426" s="9"/>
      <c r="E426" s="9"/>
      <c r="F426" s="9"/>
      <c r="G426" s="9"/>
    </row>
    <row r="427" spans="2:7" ht="13.5" hidden="1" x14ac:dyDescent="0.25">
      <c r="B427" s="9"/>
      <c r="C427" s="9"/>
      <c r="D427" s="9"/>
      <c r="E427" s="9"/>
      <c r="F427" s="9"/>
      <c r="G427" s="9"/>
    </row>
    <row r="428" spans="2:7" ht="13.5" hidden="1" x14ac:dyDescent="0.25">
      <c r="B428" s="9"/>
      <c r="C428" s="9"/>
      <c r="D428" s="9"/>
      <c r="E428" s="9"/>
      <c r="F428" s="9"/>
      <c r="G428" s="9"/>
    </row>
    <row r="429" spans="2:7" ht="13.5" hidden="1" x14ac:dyDescent="0.25">
      <c r="B429" s="9"/>
      <c r="C429" s="9"/>
      <c r="D429" s="9"/>
      <c r="E429" s="9"/>
      <c r="F429" s="9"/>
      <c r="G429" s="9"/>
    </row>
    <row r="430" spans="2:7" ht="13.5" hidden="1" x14ac:dyDescent="0.25">
      <c r="B430" s="9"/>
      <c r="C430" s="9"/>
      <c r="D430" s="9"/>
      <c r="E430" s="9"/>
      <c r="F430" s="9"/>
      <c r="G430" s="9"/>
    </row>
    <row r="431" spans="2:7" ht="13.5" hidden="1" x14ac:dyDescent="0.25">
      <c r="B431" s="9"/>
      <c r="C431" s="9"/>
      <c r="D431" s="9"/>
      <c r="E431" s="9"/>
      <c r="F431" s="9"/>
      <c r="G431" s="9"/>
    </row>
    <row r="432" spans="2:7" ht="13.5" hidden="1" x14ac:dyDescent="0.25">
      <c r="B432" s="9"/>
      <c r="C432" s="9"/>
      <c r="D432" s="9"/>
      <c r="E432" s="9"/>
      <c r="F432" s="9"/>
      <c r="G432" s="9"/>
    </row>
    <row r="433" spans="2:7" ht="13.5" hidden="1" x14ac:dyDescent="0.25">
      <c r="B433" s="9"/>
      <c r="C433" s="9"/>
      <c r="D433" s="9"/>
      <c r="E433" s="9"/>
      <c r="F433" s="9"/>
      <c r="G433" s="9"/>
    </row>
    <row r="434" spans="2:7" ht="13.5" hidden="1" x14ac:dyDescent="0.25">
      <c r="B434" s="9"/>
      <c r="C434" s="9"/>
      <c r="D434" s="9"/>
      <c r="E434" s="9"/>
      <c r="F434" s="9"/>
      <c r="G434" s="9"/>
    </row>
    <row r="435" spans="2:7" ht="13.5" hidden="1" x14ac:dyDescent="0.25">
      <c r="B435" s="9"/>
      <c r="C435" s="9"/>
      <c r="D435" s="9"/>
      <c r="E435" s="9"/>
      <c r="F435" s="9"/>
      <c r="G435" s="9"/>
    </row>
    <row r="436" spans="2:7" ht="13.5" hidden="1" x14ac:dyDescent="0.25">
      <c r="B436" s="9"/>
      <c r="C436" s="9"/>
      <c r="D436" s="9"/>
      <c r="E436" s="9"/>
      <c r="F436" s="9"/>
      <c r="G436" s="9"/>
    </row>
    <row r="437" spans="2:7" ht="13.5" hidden="1" x14ac:dyDescent="0.25">
      <c r="B437" s="9"/>
      <c r="C437" s="9"/>
      <c r="D437" s="9"/>
      <c r="E437" s="9"/>
      <c r="F437" s="9"/>
      <c r="G437" s="9"/>
    </row>
    <row r="438" spans="2:7" ht="13.5" hidden="1" x14ac:dyDescent="0.25">
      <c r="B438" s="9"/>
      <c r="C438" s="9"/>
      <c r="D438" s="9"/>
      <c r="E438" s="9"/>
      <c r="F438" s="9"/>
      <c r="G438" s="9"/>
    </row>
    <row r="439" spans="2:7" ht="13.5" hidden="1" x14ac:dyDescent="0.25">
      <c r="B439" s="9"/>
      <c r="C439" s="9"/>
      <c r="D439" s="9"/>
      <c r="E439" s="9"/>
      <c r="F439" s="9"/>
      <c r="G439" s="9"/>
    </row>
    <row r="440" spans="2:7" ht="13.5" hidden="1" x14ac:dyDescent="0.25">
      <c r="B440" s="9"/>
      <c r="C440" s="9"/>
      <c r="D440" s="9"/>
      <c r="E440" s="9"/>
      <c r="F440" s="9"/>
      <c r="G440" s="9"/>
    </row>
    <row r="441" spans="2:7" ht="13.5" hidden="1" x14ac:dyDescent="0.25">
      <c r="B441" s="9"/>
      <c r="C441" s="9"/>
      <c r="D441" s="9"/>
      <c r="E441" s="9"/>
      <c r="F441" s="9"/>
      <c r="G441" s="9"/>
    </row>
    <row r="442" spans="2:7" ht="13.5" hidden="1" x14ac:dyDescent="0.25">
      <c r="B442" s="9"/>
      <c r="C442" s="9"/>
      <c r="D442" s="9"/>
      <c r="E442" s="9"/>
      <c r="F442" s="9"/>
      <c r="G442" s="9"/>
    </row>
    <row r="443" spans="2:7" ht="13.5" hidden="1" x14ac:dyDescent="0.25">
      <c r="B443" s="9"/>
      <c r="C443" s="9"/>
      <c r="D443" s="9"/>
      <c r="E443" s="9"/>
      <c r="F443" s="9"/>
      <c r="G443" s="9"/>
    </row>
    <row r="444" spans="2:7" ht="13.5" hidden="1" x14ac:dyDescent="0.25">
      <c r="B444" s="9"/>
      <c r="C444" s="9"/>
      <c r="D444" s="9"/>
      <c r="E444" s="9"/>
      <c r="F444" s="9"/>
      <c r="G444" s="9"/>
    </row>
    <row r="445" spans="2:7" ht="13.5" hidden="1" x14ac:dyDescent="0.25">
      <c r="B445" s="9"/>
      <c r="C445" s="9"/>
      <c r="D445" s="9"/>
      <c r="E445" s="9"/>
      <c r="F445" s="9"/>
      <c r="G445" s="9"/>
    </row>
    <row r="446" spans="2:7" ht="13.5" hidden="1" x14ac:dyDescent="0.25">
      <c r="B446" s="9"/>
      <c r="C446" s="9"/>
      <c r="D446" s="9"/>
      <c r="E446" s="9"/>
      <c r="F446" s="9"/>
      <c r="G446" s="9"/>
    </row>
    <row r="447" spans="2:7" ht="13.5" hidden="1" x14ac:dyDescent="0.25">
      <c r="B447" s="9"/>
      <c r="C447" s="9"/>
      <c r="D447" s="9"/>
      <c r="E447" s="9"/>
      <c r="F447" s="9"/>
      <c r="G447" s="9"/>
    </row>
    <row r="448" spans="2:7" ht="13.5" hidden="1" x14ac:dyDescent="0.25">
      <c r="B448" s="9"/>
      <c r="C448" s="9"/>
      <c r="D448" s="9"/>
      <c r="E448" s="9"/>
      <c r="F448" s="9"/>
      <c r="G448" s="9"/>
    </row>
    <row r="449" spans="2:7" ht="13.5" hidden="1" x14ac:dyDescent="0.25">
      <c r="B449" s="9"/>
      <c r="C449" s="9"/>
      <c r="D449" s="9"/>
      <c r="E449" s="9"/>
      <c r="F449" s="9"/>
      <c r="G449" s="9"/>
    </row>
    <row r="450" spans="2:7" ht="13.5" hidden="1" x14ac:dyDescent="0.25">
      <c r="B450" s="9"/>
      <c r="C450" s="9"/>
      <c r="D450" s="9"/>
      <c r="E450" s="9"/>
      <c r="F450" s="9"/>
      <c r="G450" s="9"/>
    </row>
    <row r="451" spans="2:7" ht="13.5" hidden="1" x14ac:dyDescent="0.25">
      <c r="B451" s="9"/>
      <c r="C451" s="9"/>
      <c r="D451" s="9"/>
      <c r="E451" s="9"/>
      <c r="F451" s="9"/>
      <c r="G451" s="9"/>
    </row>
    <row r="452" spans="2:7" ht="13.5" hidden="1" x14ac:dyDescent="0.25">
      <c r="B452" s="9"/>
      <c r="C452" s="9"/>
      <c r="D452" s="9"/>
      <c r="E452" s="9"/>
      <c r="F452" s="9"/>
      <c r="G452" s="9"/>
    </row>
    <row r="453" spans="2:7" ht="13.5" hidden="1" x14ac:dyDescent="0.25">
      <c r="B453" s="9"/>
      <c r="C453" s="9"/>
      <c r="D453" s="9"/>
      <c r="E453" s="9"/>
      <c r="F453" s="9"/>
      <c r="G453" s="9"/>
    </row>
    <row r="454" spans="2:7" ht="13.5" hidden="1" x14ac:dyDescent="0.25">
      <c r="B454" s="9"/>
      <c r="C454" s="9"/>
      <c r="D454" s="9"/>
      <c r="E454" s="9"/>
      <c r="F454" s="9"/>
      <c r="G454" s="9"/>
    </row>
    <row r="455" spans="2:7" ht="13.5" hidden="1" x14ac:dyDescent="0.25">
      <c r="B455" s="9"/>
      <c r="C455" s="9"/>
      <c r="D455" s="9"/>
      <c r="E455" s="9"/>
      <c r="F455" s="9"/>
      <c r="G455" s="9"/>
    </row>
    <row r="456" spans="2:7" ht="13.5" hidden="1" x14ac:dyDescent="0.25">
      <c r="B456" s="9"/>
      <c r="C456" s="9"/>
      <c r="D456" s="9"/>
      <c r="E456" s="9"/>
      <c r="F456" s="9"/>
      <c r="G456" s="9"/>
    </row>
    <row r="457" spans="2:7" ht="13.5" hidden="1" x14ac:dyDescent="0.25">
      <c r="B457" s="9"/>
      <c r="C457" s="9"/>
      <c r="D457" s="9"/>
      <c r="E457" s="9"/>
      <c r="F457" s="9"/>
      <c r="G457" s="9"/>
    </row>
    <row r="458" spans="2:7" ht="13.5" hidden="1" x14ac:dyDescent="0.25">
      <c r="B458" s="9"/>
      <c r="C458" s="9"/>
      <c r="D458" s="9"/>
      <c r="E458" s="9"/>
      <c r="F458" s="9"/>
      <c r="G458" s="9"/>
    </row>
    <row r="459" spans="2:7" ht="13.5" hidden="1" x14ac:dyDescent="0.25">
      <c r="B459" s="9"/>
      <c r="C459" s="9"/>
      <c r="D459" s="9"/>
      <c r="E459" s="9"/>
      <c r="F459" s="9"/>
      <c r="G459" s="9"/>
    </row>
    <row r="460" spans="2:7" ht="13.5" hidden="1" x14ac:dyDescent="0.25">
      <c r="B460" s="9"/>
      <c r="C460" s="9"/>
      <c r="D460" s="9"/>
      <c r="E460" s="9"/>
      <c r="F460" s="9"/>
      <c r="G460" s="9"/>
    </row>
    <row r="461" spans="2:7" ht="13.5" hidden="1" x14ac:dyDescent="0.25">
      <c r="B461" s="9"/>
      <c r="C461" s="9"/>
      <c r="D461" s="9"/>
      <c r="E461" s="9"/>
      <c r="F461" s="9"/>
      <c r="G461" s="9"/>
    </row>
    <row r="462" spans="2:7" ht="13.5" hidden="1" x14ac:dyDescent="0.25">
      <c r="B462" s="9"/>
      <c r="C462" s="9"/>
      <c r="D462" s="9"/>
      <c r="E462" s="9"/>
      <c r="F462" s="9"/>
      <c r="G462" s="9"/>
    </row>
    <row r="463" spans="2:7" ht="13.5" hidden="1" x14ac:dyDescent="0.25">
      <c r="B463" s="9"/>
      <c r="C463" s="9"/>
      <c r="D463" s="9"/>
      <c r="E463" s="9"/>
      <c r="F463" s="9"/>
      <c r="G463" s="9"/>
    </row>
    <row r="464" spans="2:7" ht="13.5" hidden="1" x14ac:dyDescent="0.25">
      <c r="B464" s="9"/>
      <c r="C464" s="9"/>
      <c r="D464" s="9"/>
      <c r="E464" s="9"/>
      <c r="F464" s="9"/>
      <c r="G464" s="9"/>
    </row>
    <row r="465" spans="2:7" ht="13.5" hidden="1" x14ac:dyDescent="0.25">
      <c r="B465" s="9"/>
      <c r="C465" s="9"/>
      <c r="D465" s="9"/>
      <c r="E465" s="9"/>
      <c r="F465" s="9"/>
      <c r="G465" s="9"/>
    </row>
    <row r="466" spans="2:7" ht="13.5" hidden="1" x14ac:dyDescent="0.25">
      <c r="B466" s="9"/>
      <c r="C466" s="9"/>
      <c r="D466" s="9"/>
      <c r="E466" s="9"/>
      <c r="F466" s="9"/>
      <c r="G466" s="9"/>
    </row>
    <row r="467" spans="2:7" ht="13.5" hidden="1" x14ac:dyDescent="0.25">
      <c r="B467" s="9"/>
      <c r="C467" s="9"/>
      <c r="D467" s="9"/>
      <c r="E467" s="9"/>
      <c r="F467" s="9"/>
      <c r="G467" s="9"/>
    </row>
    <row r="468" spans="2:7" hidden="1" x14ac:dyDescent="0.2"/>
    <row r="469" spans="2:7" hidden="1" x14ac:dyDescent="0.2"/>
    <row r="470" spans="2:7" hidden="1" x14ac:dyDescent="0.2"/>
    <row r="471" spans="2:7" hidden="1" x14ac:dyDescent="0.2"/>
    <row r="472" spans="2:7" hidden="1" x14ac:dyDescent="0.2"/>
    <row r="473" spans="2:7" hidden="1" x14ac:dyDescent="0.2"/>
    <row r="474" spans="2:7" hidden="1" x14ac:dyDescent="0.2"/>
    <row r="475" spans="2:7" hidden="1" x14ac:dyDescent="0.2"/>
    <row r="476" spans="2:7" hidden="1" x14ac:dyDescent="0.2"/>
    <row r="477" spans="2:7" hidden="1" x14ac:dyDescent="0.2"/>
    <row r="478" spans="2:7" hidden="1" x14ac:dyDescent="0.2"/>
    <row r="479" spans="2:7" hidden="1" x14ac:dyDescent="0.2"/>
    <row r="480" spans="2:7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</sheetData>
  <sheetProtection sheet="1" objects="1" scenarios="1"/>
  <mergeCells count="36">
    <mergeCell ref="B83:B86"/>
    <mergeCell ref="B87:B90"/>
    <mergeCell ref="B54:B56"/>
    <mergeCell ref="B117:B119"/>
    <mergeCell ref="B120:B122"/>
    <mergeCell ref="B105:B107"/>
    <mergeCell ref="B108:B110"/>
    <mergeCell ref="B111:B113"/>
    <mergeCell ref="B114:B116"/>
    <mergeCell ref="B57:B59"/>
    <mergeCell ref="B60:B62"/>
    <mergeCell ref="B63:B66"/>
    <mergeCell ref="B67:B70"/>
    <mergeCell ref="B71:B74"/>
    <mergeCell ref="B75:B78"/>
    <mergeCell ref="B79:B82"/>
    <mergeCell ref="B123:B125"/>
    <mergeCell ref="B126:B129"/>
    <mergeCell ref="B91:B94"/>
    <mergeCell ref="B95:B98"/>
    <mergeCell ref="B99:B101"/>
    <mergeCell ref="B102:B104"/>
    <mergeCell ref="B38:B40"/>
    <mergeCell ref="B41:B43"/>
    <mergeCell ref="B44:B46"/>
    <mergeCell ref="B47:B49"/>
    <mergeCell ref="B50:B53"/>
    <mergeCell ref="B25:B28"/>
    <mergeCell ref="B29:B31"/>
    <mergeCell ref="B32:B34"/>
    <mergeCell ref="B35:B37"/>
    <mergeCell ref="B5:B8"/>
    <mergeCell ref="B9:B12"/>
    <mergeCell ref="B13:B16"/>
    <mergeCell ref="B17:B20"/>
    <mergeCell ref="B21:B24"/>
  </mergeCells>
  <phoneticPr fontId="0" type="noConversion"/>
  <pageMargins left="0.6692913385826772" right="0.27559055118110237" top="0.39370078740157483" bottom="0.78740157480314965" header="0.51181102362204722" footer="0.51181102362204722"/>
  <pageSetup paperSize="9" pageOrder="overThenDown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00B050"/>
  </sheetPr>
  <dimension ref="A1:AB392"/>
  <sheetViews>
    <sheetView showGridLines="0" showRowColHeaders="0" workbookViewId="0">
      <selection activeCell="H1" sqref="H1"/>
    </sheetView>
  </sheetViews>
  <sheetFormatPr defaultColWidth="0" defaultRowHeight="12.75" zeroHeight="1" x14ac:dyDescent="0.2"/>
  <cols>
    <col min="1" max="1" width="3.7109375" customWidth="1"/>
    <col min="2" max="2" width="38.28515625" style="40" customWidth="1"/>
    <col min="3" max="3" width="14.7109375" style="36" customWidth="1"/>
    <col min="4" max="4" width="16.28515625" style="46" customWidth="1"/>
    <col min="5" max="7" width="9.7109375" style="46" customWidth="1"/>
    <col min="8" max="8" width="3.7109375" customWidth="1"/>
    <col min="9" max="9" width="30.7109375" hidden="1" customWidth="1"/>
    <col min="10" max="10" width="14.7109375" hidden="1" customWidth="1"/>
    <col min="11" max="14" width="9.7109375" hidden="1" customWidth="1"/>
    <col min="15" max="15" width="9.140625" hidden="1" customWidth="1"/>
    <col min="16" max="16" width="30.7109375" hidden="1" customWidth="1"/>
    <col min="17" max="17" width="14.7109375" hidden="1" customWidth="1"/>
    <col min="18" max="21" width="9.7109375" hidden="1" customWidth="1"/>
    <col min="22" max="22" width="9.140625" hidden="1" customWidth="1"/>
    <col min="23" max="23" width="30.7109375" hidden="1" customWidth="1"/>
    <col min="24" max="24" width="14.7109375" hidden="1" customWidth="1"/>
    <col min="25" max="28" width="9.7109375" hidden="1" customWidth="1"/>
    <col min="29" max="16384" width="9.140625" hidden="1"/>
  </cols>
  <sheetData>
    <row r="1" spans="2:7" ht="18" x14ac:dyDescent="0.2">
      <c r="B1" s="52" t="s">
        <v>212</v>
      </c>
      <c r="C1" s="38"/>
      <c r="D1" s="45"/>
      <c r="E1" s="45"/>
      <c r="F1" s="45"/>
      <c r="G1" s="42"/>
    </row>
    <row r="2" spans="2:7" ht="28.5" customHeight="1" x14ac:dyDescent="0.2">
      <c r="B2" s="44" t="str">
        <f>'Charges Data'!B2</f>
        <v>Charges for Sports Facilities in Scotland 2018/19</v>
      </c>
      <c r="C2" s="38"/>
      <c r="D2" s="45"/>
      <c r="E2" s="45"/>
      <c r="F2" s="45"/>
      <c r="G2" s="45"/>
    </row>
    <row r="3" spans="2:7" ht="15" x14ac:dyDescent="0.2">
      <c r="B3" s="51" t="s">
        <v>332</v>
      </c>
      <c r="C3" s="38"/>
      <c r="D3" s="45"/>
      <c r="E3" s="45"/>
      <c r="F3" s="45"/>
      <c r="G3" s="45"/>
    </row>
    <row r="4" spans="2:7" ht="32.25" customHeight="1" x14ac:dyDescent="0.2">
      <c r="B4" s="165" t="s">
        <v>62</v>
      </c>
      <c r="C4" s="166" t="s">
        <v>63</v>
      </c>
      <c r="D4" s="167" t="s">
        <v>120</v>
      </c>
      <c r="E4" s="167" t="s">
        <v>87</v>
      </c>
      <c r="F4" s="167" t="s">
        <v>1</v>
      </c>
      <c r="G4" s="168" t="s">
        <v>88</v>
      </c>
    </row>
    <row r="5" spans="2:7" ht="20.25" customHeight="1" x14ac:dyDescent="0.2">
      <c r="B5" s="319" t="s">
        <v>174</v>
      </c>
      <c r="C5" s="159" t="s">
        <v>48</v>
      </c>
      <c r="D5" s="160">
        <f>'Charges Data'!F190</f>
        <v>21</v>
      </c>
      <c r="E5" s="221">
        <f>'Charges Data'!G190</f>
        <v>15.8</v>
      </c>
      <c r="F5" s="221">
        <f>'Charges Data'!H190</f>
        <v>42.674285714285716</v>
      </c>
      <c r="G5" s="222">
        <f>'Charges Data'!I190</f>
        <v>97</v>
      </c>
    </row>
    <row r="6" spans="2:7" ht="20.25" customHeight="1" x14ac:dyDescent="0.2">
      <c r="B6" s="319"/>
      <c r="C6" s="159" t="s">
        <v>49</v>
      </c>
      <c r="D6" s="160">
        <f>'Charges Data'!F191</f>
        <v>21</v>
      </c>
      <c r="E6" s="221">
        <f>'Charges Data'!G191</f>
        <v>9</v>
      </c>
      <c r="F6" s="221">
        <f>'Charges Data'!H191</f>
        <v>22.780476190476193</v>
      </c>
      <c r="G6" s="222">
        <f>'Charges Data'!I191</f>
        <v>46.5</v>
      </c>
    </row>
    <row r="7" spans="2:7" ht="20.25" customHeight="1" x14ac:dyDescent="0.2">
      <c r="B7" s="318"/>
      <c r="C7" s="159" t="s">
        <v>43</v>
      </c>
      <c r="D7" s="160">
        <f>'Charges Data'!F193</f>
        <v>12</v>
      </c>
      <c r="E7" s="221">
        <f>'Charges Data'!G193</f>
        <v>10.55</v>
      </c>
      <c r="F7" s="221">
        <f>'Charges Data'!H193</f>
        <v>33.692500000000003</v>
      </c>
      <c r="G7" s="222">
        <f>'Charges Data'!I193</f>
        <v>92.7</v>
      </c>
    </row>
    <row r="8" spans="2:7" ht="20.25" customHeight="1" x14ac:dyDescent="0.2">
      <c r="B8" s="330" t="s">
        <v>175</v>
      </c>
      <c r="C8" s="200" t="s">
        <v>48</v>
      </c>
      <c r="D8" s="201">
        <f>'Charges Data'!F194</f>
        <v>23</v>
      </c>
      <c r="E8" s="219">
        <f>'Charges Data'!G194</f>
        <v>15</v>
      </c>
      <c r="F8" s="219">
        <f>'Charges Data'!H194</f>
        <v>51.434347826086949</v>
      </c>
      <c r="G8" s="220">
        <f>'Charges Data'!I194</f>
        <v>92.7</v>
      </c>
    </row>
    <row r="9" spans="2:7" ht="20.25" customHeight="1" x14ac:dyDescent="0.2">
      <c r="B9" s="330"/>
      <c r="C9" s="200" t="s">
        <v>49</v>
      </c>
      <c r="D9" s="201">
        <f>'Charges Data'!F195</f>
        <v>23</v>
      </c>
      <c r="E9" s="219">
        <f>'Charges Data'!G195</f>
        <v>10</v>
      </c>
      <c r="F9" s="219">
        <f>'Charges Data'!H195</f>
        <v>28.386521739130433</v>
      </c>
      <c r="G9" s="220">
        <f>'Charges Data'!I195</f>
        <v>48</v>
      </c>
    </row>
    <row r="10" spans="2:7" ht="20.25" customHeight="1" x14ac:dyDescent="0.2">
      <c r="B10" s="331"/>
      <c r="C10" s="200" t="s">
        <v>43</v>
      </c>
      <c r="D10" s="201">
        <f>'Charges Data'!F197</f>
        <v>15</v>
      </c>
      <c r="E10" s="219">
        <f>'Charges Data'!G197</f>
        <v>10</v>
      </c>
      <c r="F10" s="219">
        <f>'Charges Data'!H197</f>
        <v>40.950000000000003</v>
      </c>
      <c r="G10" s="220">
        <f>'Charges Data'!I197</f>
        <v>92.7</v>
      </c>
    </row>
    <row r="11" spans="2:7" ht="20.25" customHeight="1" x14ac:dyDescent="0.2">
      <c r="B11" s="319" t="s">
        <v>176</v>
      </c>
      <c r="C11" s="159" t="s">
        <v>48</v>
      </c>
      <c r="D11" s="160">
        <f>'Charges Data'!F198</f>
        <v>21</v>
      </c>
      <c r="E11" s="221">
        <f>'Charges Data'!G198</f>
        <v>15</v>
      </c>
      <c r="F11" s="221">
        <f>'Charges Data'!H198</f>
        <v>51.150000000000006</v>
      </c>
      <c r="G11" s="222">
        <f>'Charges Data'!I198</f>
        <v>108</v>
      </c>
    </row>
    <row r="12" spans="2:7" ht="20.25" customHeight="1" x14ac:dyDescent="0.2">
      <c r="B12" s="319"/>
      <c r="C12" s="159" t="s">
        <v>49</v>
      </c>
      <c r="D12" s="160">
        <f>'Charges Data'!F199</f>
        <v>21</v>
      </c>
      <c r="E12" s="221">
        <f>'Charges Data'!G199</f>
        <v>10</v>
      </c>
      <c r="F12" s="221">
        <f>'Charges Data'!H199</f>
        <v>26.988095238095237</v>
      </c>
      <c r="G12" s="222">
        <f>'Charges Data'!I199</f>
        <v>54</v>
      </c>
    </row>
    <row r="13" spans="2:7" ht="20.25" customHeight="1" x14ac:dyDescent="0.2">
      <c r="B13" s="318"/>
      <c r="C13" s="159" t="s">
        <v>43</v>
      </c>
      <c r="D13" s="160">
        <f>'Charges Data'!F201</f>
        <v>14</v>
      </c>
      <c r="E13" s="221">
        <f>'Charges Data'!G201</f>
        <v>10</v>
      </c>
      <c r="F13" s="221">
        <f>'Charges Data'!H201</f>
        <v>36.246428571428574</v>
      </c>
      <c r="G13" s="222">
        <f>'Charges Data'!I201</f>
        <v>92.7</v>
      </c>
    </row>
    <row r="14" spans="2:7" ht="20.25" customHeight="1" x14ac:dyDescent="0.2">
      <c r="B14" s="330" t="s">
        <v>177</v>
      </c>
      <c r="C14" s="200" t="s">
        <v>48</v>
      </c>
      <c r="D14" s="201">
        <f>'Charges Data'!F202</f>
        <v>7</v>
      </c>
      <c r="E14" s="219">
        <f>'Charges Data'!G202</f>
        <v>18</v>
      </c>
      <c r="F14" s="219">
        <f>'Charges Data'!H202</f>
        <v>48.164285714285711</v>
      </c>
      <c r="G14" s="220">
        <f>'Charges Data'!I202</f>
        <v>92.7</v>
      </c>
    </row>
    <row r="15" spans="2:7" ht="20.25" customHeight="1" x14ac:dyDescent="0.2">
      <c r="B15" s="330"/>
      <c r="C15" s="200" t="s">
        <v>49</v>
      </c>
      <c r="D15" s="201">
        <f>'Charges Data'!F203</f>
        <v>7</v>
      </c>
      <c r="E15" s="219">
        <f>'Charges Data'!G203</f>
        <v>9</v>
      </c>
      <c r="F15" s="219">
        <f>'Charges Data'!H203</f>
        <v>24.221428571428572</v>
      </c>
      <c r="G15" s="220">
        <f>'Charges Data'!I203</f>
        <v>46.35</v>
      </c>
    </row>
    <row r="16" spans="2:7" ht="20.25" customHeight="1" x14ac:dyDescent="0.2">
      <c r="B16" s="331"/>
      <c r="C16" s="200" t="s">
        <v>43</v>
      </c>
      <c r="D16" s="201">
        <f>'Charges Data'!F205</f>
        <v>5</v>
      </c>
      <c r="E16" s="219">
        <f>'Charges Data'!G205</f>
        <v>21.5</v>
      </c>
      <c r="F16" s="219">
        <f>'Charges Data'!H205</f>
        <v>43.83</v>
      </c>
      <c r="G16" s="220">
        <f>'Charges Data'!I205</f>
        <v>92.7</v>
      </c>
    </row>
    <row r="17" spans="2:7" ht="20.25" customHeight="1" x14ac:dyDescent="0.2">
      <c r="B17" s="319" t="s">
        <v>178</v>
      </c>
      <c r="C17" s="159" t="s">
        <v>48</v>
      </c>
      <c r="D17" s="160">
        <f>'Charges Data'!F206</f>
        <v>12</v>
      </c>
      <c r="E17" s="221">
        <f>'Charges Data'!G206</f>
        <v>22.45</v>
      </c>
      <c r="F17" s="221">
        <f>'Charges Data'!H206</f>
        <v>57.175000000000004</v>
      </c>
      <c r="G17" s="222">
        <f>'Charges Data'!I206</f>
        <v>102</v>
      </c>
    </row>
    <row r="18" spans="2:7" ht="20.25" customHeight="1" x14ac:dyDescent="0.2">
      <c r="B18" s="319"/>
      <c r="C18" s="159" t="s">
        <v>49</v>
      </c>
      <c r="D18" s="160">
        <f>'Charges Data'!F207</f>
        <v>9</v>
      </c>
      <c r="E18" s="221">
        <f>'Charges Data'!G207</f>
        <v>11.25</v>
      </c>
      <c r="F18" s="221">
        <f>'Charges Data'!H207</f>
        <v>26.916666666666668</v>
      </c>
      <c r="G18" s="222">
        <f>'Charges Data'!I207</f>
        <v>46.35</v>
      </c>
    </row>
    <row r="19" spans="2:7" ht="20.25" customHeight="1" x14ac:dyDescent="0.2">
      <c r="B19" s="318"/>
      <c r="C19" s="159" t="s">
        <v>43</v>
      </c>
      <c r="D19" s="160">
        <f>'Charges Data'!F209</f>
        <v>5</v>
      </c>
      <c r="E19" s="221">
        <f>'Charges Data'!G209</f>
        <v>12.45</v>
      </c>
      <c r="F19" s="221">
        <f>'Charges Data'!H209</f>
        <v>40.720000000000006</v>
      </c>
      <c r="G19" s="222">
        <f>'Charges Data'!I209</f>
        <v>92.7</v>
      </c>
    </row>
    <row r="20" spans="2:7" ht="20.25" customHeight="1" x14ac:dyDescent="0.2">
      <c r="B20" s="330" t="s">
        <v>179</v>
      </c>
      <c r="C20" s="200" t="s">
        <v>48</v>
      </c>
      <c r="D20" s="201">
        <f>'Charges Data'!F210</f>
        <v>5</v>
      </c>
      <c r="E20" s="219">
        <f>'Charges Data'!G210</f>
        <v>36</v>
      </c>
      <c r="F20" s="219">
        <f>'Charges Data'!H210</f>
        <v>75.622</v>
      </c>
      <c r="G20" s="220">
        <f>'Charges Data'!I210</f>
        <v>147.96</v>
      </c>
    </row>
    <row r="21" spans="2:7" ht="20.25" customHeight="1" x14ac:dyDescent="0.2">
      <c r="B21" s="330"/>
      <c r="C21" s="200" t="s">
        <v>49</v>
      </c>
      <c r="D21" s="201">
        <f>'Charges Data'!F211</f>
        <v>4</v>
      </c>
      <c r="E21" s="219">
        <f>'Charges Data'!G211</f>
        <v>22.5</v>
      </c>
      <c r="F21" s="219">
        <f>'Charges Data'!H211</f>
        <v>30.887499999999999</v>
      </c>
      <c r="G21" s="220">
        <f>'Charges Data'!I211</f>
        <v>46.35</v>
      </c>
    </row>
    <row r="22" spans="2:7" ht="20.25" customHeight="1" x14ac:dyDescent="0.2">
      <c r="B22" s="331"/>
      <c r="C22" s="200" t="s">
        <v>43</v>
      </c>
      <c r="D22" s="201">
        <f>'Charges Data'!F213</f>
        <v>4</v>
      </c>
      <c r="E22" s="219">
        <f>'Charges Data'!G213</f>
        <v>21.5</v>
      </c>
      <c r="F22" s="219">
        <f>'Charges Data'!H213</f>
        <v>48.037499999999994</v>
      </c>
      <c r="G22" s="220">
        <f>'Charges Data'!I213</f>
        <v>92.7</v>
      </c>
    </row>
    <row r="23" spans="2:7" ht="20.25" customHeight="1" x14ac:dyDescent="0.2">
      <c r="B23" s="319" t="s">
        <v>160</v>
      </c>
      <c r="C23" s="159" t="s">
        <v>48</v>
      </c>
      <c r="D23" s="160">
        <f>'Charges Data'!F214</f>
        <v>8</v>
      </c>
      <c r="E23" s="221">
        <f>'Charges Data'!G214</f>
        <v>16.5</v>
      </c>
      <c r="F23" s="221">
        <f>'Charges Data'!H214</f>
        <v>22.418749999999996</v>
      </c>
      <c r="G23" s="222">
        <f>'Charges Data'!I214</f>
        <v>30</v>
      </c>
    </row>
    <row r="24" spans="2:7" ht="20.25" customHeight="1" x14ac:dyDescent="0.2">
      <c r="B24" s="319"/>
      <c r="C24" s="159" t="s">
        <v>49</v>
      </c>
      <c r="D24" s="160">
        <f>'Charges Data'!F215</f>
        <v>8</v>
      </c>
      <c r="E24" s="221">
        <f>'Charges Data'!G215</f>
        <v>10.1</v>
      </c>
      <c r="F24" s="221">
        <f>'Charges Data'!H215</f>
        <v>13.25625</v>
      </c>
      <c r="G24" s="222">
        <f>'Charges Data'!I215</f>
        <v>16.5</v>
      </c>
    </row>
    <row r="25" spans="2:7" ht="20.25" customHeight="1" x14ac:dyDescent="0.2">
      <c r="B25" s="318"/>
      <c r="C25" s="159" t="s">
        <v>43</v>
      </c>
      <c r="D25" s="160">
        <f>'Charges Data'!F217</f>
        <v>6</v>
      </c>
      <c r="E25" s="221">
        <f>'Charges Data'!G217</f>
        <v>8.3000000000000007</v>
      </c>
      <c r="F25" s="221">
        <f>'Charges Data'!H217</f>
        <v>16.991666666666667</v>
      </c>
      <c r="G25" s="222">
        <f>'Charges Data'!I217</f>
        <v>25</v>
      </c>
    </row>
    <row r="26" spans="2:7" ht="20.25" customHeight="1" x14ac:dyDescent="0.2">
      <c r="B26" s="330" t="s">
        <v>317</v>
      </c>
      <c r="C26" s="200" t="s">
        <v>48</v>
      </c>
      <c r="D26" s="201">
        <f>'Charges Data'!F218</f>
        <v>2</v>
      </c>
      <c r="E26" s="219">
        <f>'Charges Data'!G218</f>
        <v>31.05</v>
      </c>
      <c r="F26" s="219">
        <f>'Charges Data'!H218</f>
        <v>33.024999999999999</v>
      </c>
      <c r="G26" s="220">
        <f>'Charges Data'!I218</f>
        <v>35</v>
      </c>
    </row>
    <row r="27" spans="2:7" ht="20.25" customHeight="1" x14ac:dyDescent="0.2">
      <c r="B27" s="330"/>
      <c r="C27" s="200" t="s">
        <v>49</v>
      </c>
      <c r="D27" s="201">
        <f>'Charges Data'!F219</f>
        <v>2</v>
      </c>
      <c r="E27" s="219">
        <f>'Charges Data'!G219</f>
        <v>25.9</v>
      </c>
      <c r="F27" s="219">
        <f>'Charges Data'!H219</f>
        <v>30.45</v>
      </c>
      <c r="G27" s="220">
        <f>'Charges Data'!I219</f>
        <v>35</v>
      </c>
    </row>
    <row r="28" spans="2:7" ht="20.25" customHeight="1" x14ac:dyDescent="0.2">
      <c r="B28" s="331"/>
      <c r="C28" s="200" t="s">
        <v>43</v>
      </c>
      <c r="D28" s="201">
        <f>'Charges Data'!F221</f>
        <v>0</v>
      </c>
      <c r="E28" s="219">
        <f>'Charges Data'!G221</f>
        <v>0</v>
      </c>
      <c r="F28" s="219">
        <f>'Charges Data'!H221</f>
        <v>0</v>
      </c>
      <c r="G28" s="220">
        <f>'Charges Data'!I221</f>
        <v>0</v>
      </c>
    </row>
    <row r="29" spans="2:7" ht="20.25" customHeight="1" x14ac:dyDescent="0.2">
      <c r="B29"/>
      <c r="C29"/>
      <c r="D29"/>
      <c r="E29"/>
      <c r="F29"/>
      <c r="G29"/>
    </row>
    <row r="30" spans="2:7" ht="20.25" customHeight="1" x14ac:dyDescent="0.2">
      <c r="B30" s="51" t="s">
        <v>333</v>
      </c>
      <c r="C30"/>
      <c r="D30"/>
      <c r="E30"/>
      <c r="F30"/>
      <c r="G30"/>
    </row>
    <row r="31" spans="2:7" ht="28.5" customHeight="1" x14ac:dyDescent="0.2">
      <c r="B31" s="165" t="s">
        <v>62</v>
      </c>
      <c r="C31" s="166" t="s">
        <v>63</v>
      </c>
      <c r="D31" s="167" t="s">
        <v>120</v>
      </c>
      <c r="E31" s="167" t="s">
        <v>87</v>
      </c>
      <c r="F31" s="167" t="s">
        <v>1</v>
      </c>
      <c r="G31" s="168" t="s">
        <v>88</v>
      </c>
    </row>
    <row r="32" spans="2:7" ht="20.25" customHeight="1" x14ac:dyDescent="0.2">
      <c r="B32" s="319" t="s">
        <v>180</v>
      </c>
      <c r="C32" s="159" t="s">
        <v>48</v>
      </c>
      <c r="D32" s="160">
        <f>'Charges Data'!F222</f>
        <v>13</v>
      </c>
      <c r="E32" s="163">
        <f>'Charges Data'!G222</f>
        <v>8.1999999999999993</v>
      </c>
      <c r="F32" s="163">
        <f>'Charges Data'!H222</f>
        <v>64.72</v>
      </c>
      <c r="G32" s="164">
        <f>'Charges Data'!I222</f>
        <v>473.33</v>
      </c>
    </row>
    <row r="33" spans="2:7" ht="20.25" customHeight="1" x14ac:dyDescent="0.2">
      <c r="B33" s="319"/>
      <c r="C33" s="159" t="s">
        <v>49</v>
      </c>
      <c r="D33" s="160">
        <f>'Charges Data'!F223</f>
        <v>13</v>
      </c>
      <c r="E33" s="163">
        <f>'Charges Data'!G223</f>
        <v>5.2</v>
      </c>
      <c r="F33" s="163">
        <f>'Charges Data'!H223</f>
        <v>52.081538461538457</v>
      </c>
      <c r="G33" s="164">
        <f>'Charges Data'!I223</f>
        <v>473.33</v>
      </c>
    </row>
    <row r="34" spans="2:7" ht="20.25" customHeight="1" x14ac:dyDescent="0.2">
      <c r="B34" s="318"/>
      <c r="C34" s="159" t="s">
        <v>43</v>
      </c>
      <c r="D34" s="160">
        <f>'Charges Data'!F225</f>
        <v>8</v>
      </c>
      <c r="E34" s="163">
        <f>'Charges Data'!G225</f>
        <v>7.55</v>
      </c>
      <c r="F34" s="163">
        <f>'Charges Data'!H225</f>
        <v>78.376249999999999</v>
      </c>
      <c r="G34" s="164">
        <f>'Charges Data'!I225</f>
        <v>473.33</v>
      </c>
    </row>
    <row r="35" spans="2:7" ht="20.25" customHeight="1" x14ac:dyDescent="0.2">
      <c r="B35" s="330" t="s">
        <v>181</v>
      </c>
      <c r="C35" s="200" t="s">
        <v>48</v>
      </c>
      <c r="D35" s="201">
        <f>'Charges Data'!F226</f>
        <v>11</v>
      </c>
      <c r="E35" s="202">
        <f>'Charges Data'!G226</f>
        <v>14</v>
      </c>
      <c r="F35" s="202">
        <f>'Charges Data'!H226</f>
        <v>70.480909090909094</v>
      </c>
      <c r="G35" s="203">
        <f>'Charges Data'!I226</f>
        <v>473.33</v>
      </c>
    </row>
    <row r="36" spans="2:7" ht="20.25" customHeight="1" x14ac:dyDescent="0.2">
      <c r="B36" s="330"/>
      <c r="C36" s="200" t="s">
        <v>49</v>
      </c>
      <c r="D36" s="201">
        <f>'Charges Data'!F227</f>
        <v>10</v>
      </c>
      <c r="E36" s="202">
        <f>'Charges Data'!G227</f>
        <v>7.5</v>
      </c>
      <c r="F36" s="202">
        <f>'Charges Data'!H227</f>
        <v>63.213000000000001</v>
      </c>
      <c r="G36" s="203">
        <f>'Charges Data'!I227</f>
        <v>473.33</v>
      </c>
    </row>
    <row r="37" spans="2:7" ht="20.25" customHeight="1" x14ac:dyDescent="0.2">
      <c r="B37" s="331"/>
      <c r="C37" s="200" t="s">
        <v>43</v>
      </c>
      <c r="D37" s="201">
        <f>'Charges Data'!F229</f>
        <v>6</v>
      </c>
      <c r="E37" s="202">
        <f>'Charges Data'!G229</f>
        <v>10</v>
      </c>
      <c r="F37" s="202">
        <f>'Charges Data'!H229</f>
        <v>103.505</v>
      </c>
      <c r="G37" s="203">
        <f>'Charges Data'!I229</f>
        <v>473.33</v>
      </c>
    </row>
    <row r="38" spans="2:7" ht="20.25" customHeight="1" x14ac:dyDescent="0.2">
      <c r="B38" s="319" t="s">
        <v>182</v>
      </c>
      <c r="C38" s="159" t="s">
        <v>48</v>
      </c>
      <c r="D38" s="160">
        <f>'Charges Data'!F230</f>
        <v>9</v>
      </c>
      <c r="E38" s="163">
        <f>'Charges Data'!G230</f>
        <v>15.2</v>
      </c>
      <c r="F38" s="163">
        <f>'Charges Data'!H230</f>
        <v>38.69222222222222</v>
      </c>
      <c r="G38" s="164">
        <f>'Charges Data'!I230</f>
        <v>108</v>
      </c>
    </row>
    <row r="39" spans="2:7" ht="20.25" customHeight="1" x14ac:dyDescent="0.2">
      <c r="B39" s="319"/>
      <c r="C39" s="159" t="s">
        <v>49</v>
      </c>
      <c r="D39" s="160">
        <f>'Charges Data'!F231</f>
        <v>9</v>
      </c>
      <c r="E39" s="163">
        <f>'Charges Data'!G231</f>
        <v>9.1999999999999993</v>
      </c>
      <c r="F39" s="163">
        <f>'Charges Data'!H231</f>
        <v>20.781111111111112</v>
      </c>
      <c r="G39" s="164">
        <f>'Charges Data'!I231</f>
        <v>54</v>
      </c>
    </row>
    <row r="40" spans="2:7" ht="20.25" customHeight="1" x14ac:dyDescent="0.2">
      <c r="B40" s="318"/>
      <c r="C40" s="159" t="s">
        <v>43</v>
      </c>
      <c r="D40" s="160">
        <f>'Charges Data'!F233</f>
        <v>6</v>
      </c>
      <c r="E40" s="163">
        <f>'Charges Data'!G233</f>
        <v>10</v>
      </c>
      <c r="F40" s="163">
        <f>'Charges Data'!H233</f>
        <v>26.021666666666665</v>
      </c>
      <c r="G40" s="164">
        <f>'Charges Data'!I233</f>
        <v>40</v>
      </c>
    </row>
    <row r="41" spans="2:7" ht="20.25" customHeight="1" x14ac:dyDescent="0.2">
      <c r="B41" s="330" t="s">
        <v>183</v>
      </c>
      <c r="C41" s="200" t="s">
        <v>48</v>
      </c>
      <c r="D41" s="201">
        <f>'Charges Data'!F234</f>
        <v>2</v>
      </c>
      <c r="E41" s="202">
        <f>'Charges Data'!G234</f>
        <v>27.7</v>
      </c>
      <c r="F41" s="202">
        <f>'Charges Data'!H234</f>
        <v>37.700000000000003</v>
      </c>
      <c r="G41" s="203">
        <f>'Charges Data'!I234</f>
        <v>47.7</v>
      </c>
    </row>
    <row r="42" spans="2:7" ht="20.25" customHeight="1" x14ac:dyDescent="0.2">
      <c r="B42" s="330"/>
      <c r="C42" s="200" t="s">
        <v>49</v>
      </c>
      <c r="D42" s="201">
        <f>'Charges Data'!F235</f>
        <v>2</v>
      </c>
      <c r="E42" s="202">
        <f>'Charges Data'!G235</f>
        <v>13.85</v>
      </c>
      <c r="F42" s="202">
        <f>'Charges Data'!H235</f>
        <v>20.824999999999999</v>
      </c>
      <c r="G42" s="203">
        <f>'Charges Data'!I235</f>
        <v>27.8</v>
      </c>
    </row>
    <row r="43" spans="2:7" ht="20.25" customHeight="1" x14ac:dyDescent="0.2">
      <c r="B43" s="331"/>
      <c r="C43" s="200" t="s">
        <v>43</v>
      </c>
      <c r="D43" s="201">
        <f>'Charges Data'!F237</f>
        <v>2</v>
      </c>
      <c r="E43" s="202">
        <f>'Charges Data'!G237</f>
        <v>27.7</v>
      </c>
      <c r="F43" s="202">
        <f>'Charges Data'!H237</f>
        <v>27.75</v>
      </c>
      <c r="G43" s="203">
        <f>'Charges Data'!I237</f>
        <v>27.8</v>
      </c>
    </row>
    <row r="44" spans="2:7" ht="20.25" customHeight="1" x14ac:dyDescent="0.2">
      <c r="B44" s="317" t="s">
        <v>184</v>
      </c>
      <c r="C44" s="159" t="s">
        <v>48</v>
      </c>
      <c r="D44" s="160">
        <f>'Charges Data'!F238</f>
        <v>5</v>
      </c>
      <c r="E44" s="163">
        <f>'Charges Data'!G238</f>
        <v>14.4</v>
      </c>
      <c r="F44" s="163">
        <f>'Charges Data'!H238</f>
        <v>31.890000000000004</v>
      </c>
      <c r="G44" s="164">
        <f>'Charges Data'!I238</f>
        <v>48</v>
      </c>
    </row>
    <row r="45" spans="2:7" ht="20.25" customHeight="1" x14ac:dyDescent="0.2">
      <c r="B45" s="319"/>
      <c r="C45" s="159" t="s">
        <v>49</v>
      </c>
      <c r="D45" s="160">
        <f>'Charges Data'!F239</f>
        <v>5</v>
      </c>
      <c r="E45" s="163">
        <f>'Charges Data'!G239</f>
        <v>7.2</v>
      </c>
      <c r="F45" s="163">
        <f>'Charges Data'!H239</f>
        <v>16.729999999999997</v>
      </c>
      <c r="G45" s="164">
        <f>'Charges Data'!I239</f>
        <v>27.8</v>
      </c>
    </row>
    <row r="46" spans="2:7" ht="20.25" customHeight="1" x14ac:dyDescent="0.2">
      <c r="B46" s="318"/>
      <c r="C46" s="159" t="s">
        <v>43</v>
      </c>
      <c r="D46" s="160">
        <f>'Charges Data'!F241</f>
        <v>4</v>
      </c>
      <c r="E46" s="163">
        <f>'Charges Data'!G241</f>
        <v>14.4</v>
      </c>
      <c r="F46" s="163">
        <f>'Charges Data'!H241</f>
        <v>22.887500000000003</v>
      </c>
      <c r="G46" s="164">
        <f>'Charges Data'!I241</f>
        <v>27.8</v>
      </c>
    </row>
    <row r="47" spans="2:7" ht="20.25" customHeight="1" x14ac:dyDescent="0.2">
      <c r="B47" s="330" t="s">
        <v>185</v>
      </c>
      <c r="C47" s="200" t="s">
        <v>48</v>
      </c>
      <c r="D47" s="201">
        <f>'Charges Data'!F242</f>
        <v>2</v>
      </c>
      <c r="E47" s="202">
        <f>'Charges Data'!G242</f>
        <v>14.4</v>
      </c>
      <c r="F47" s="202">
        <f>'Charges Data'!H242</f>
        <v>18.024999999999999</v>
      </c>
      <c r="G47" s="203">
        <f>'Charges Data'!I242</f>
        <v>21.65</v>
      </c>
    </row>
    <row r="48" spans="2:7" ht="20.25" customHeight="1" x14ac:dyDescent="0.2">
      <c r="B48" s="330"/>
      <c r="C48" s="200" t="s">
        <v>49</v>
      </c>
      <c r="D48" s="201">
        <f>'Charges Data'!F243</f>
        <v>2</v>
      </c>
      <c r="E48" s="202">
        <f>'Charges Data'!G243</f>
        <v>7.2</v>
      </c>
      <c r="F48" s="202">
        <f>'Charges Data'!H243</f>
        <v>9</v>
      </c>
      <c r="G48" s="203">
        <f>'Charges Data'!I243</f>
        <v>10.8</v>
      </c>
    </row>
    <row r="49" spans="2:7" ht="20.25" customHeight="1" x14ac:dyDescent="0.2">
      <c r="B49" s="331"/>
      <c r="C49" s="200" t="s">
        <v>43</v>
      </c>
      <c r="D49" s="201">
        <f>'Charges Data'!F245</f>
        <v>2</v>
      </c>
      <c r="E49" s="202">
        <f>'Charges Data'!G245</f>
        <v>14.4</v>
      </c>
      <c r="F49" s="202">
        <f>'Charges Data'!H245</f>
        <v>18.024999999999999</v>
      </c>
      <c r="G49" s="203">
        <f>'Charges Data'!I245</f>
        <v>21.65</v>
      </c>
    </row>
    <row r="50" spans="2:7" ht="20.25" customHeight="1" x14ac:dyDescent="0.2">
      <c r="B50" s="319" t="s">
        <v>160</v>
      </c>
      <c r="C50" s="159" t="s">
        <v>48</v>
      </c>
      <c r="D50" s="160">
        <f>'Charges Data'!F246</f>
        <v>7</v>
      </c>
      <c r="E50" s="163">
        <f>'Charges Data'!G246</f>
        <v>7.1</v>
      </c>
      <c r="F50" s="163">
        <f>'Charges Data'!H246</f>
        <v>19.092857142857138</v>
      </c>
      <c r="G50" s="164">
        <f>'Charges Data'!I246</f>
        <v>30</v>
      </c>
    </row>
    <row r="51" spans="2:7" ht="20.25" customHeight="1" x14ac:dyDescent="0.2">
      <c r="B51" s="319"/>
      <c r="C51" s="159" t="s">
        <v>49</v>
      </c>
      <c r="D51" s="160">
        <f>'Charges Data'!F247</f>
        <v>7</v>
      </c>
      <c r="E51" s="163">
        <f>'Charges Data'!G247</f>
        <v>7.1</v>
      </c>
      <c r="F51" s="163">
        <f>'Charges Data'!H247</f>
        <v>11.25</v>
      </c>
      <c r="G51" s="164">
        <f>'Charges Data'!I247</f>
        <v>16.5</v>
      </c>
    </row>
    <row r="52" spans="2:7" ht="20.25" customHeight="1" x14ac:dyDescent="0.2">
      <c r="B52" s="318"/>
      <c r="C52" s="159" t="s">
        <v>43</v>
      </c>
      <c r="D52" s="160">
        <f>'Charges Data'!F249</f>
        <v>6</v>
      </c>
      <c r="E52" s="163">
        <f>'Charges Data'!G249</f>
        <v>7.1</v>
      </c>
      <c r="F52" s="163">
        <f>'Charges Data'!H249</f>
        <v>12.291666666666666</v>
      </c>
      <c r="G52" s="164">
        <f>'Charges Data'!I249</f>
        <v>20</v>
      </c>
    </row>
    <row r="53" spans="2:7" ht="20.25" customHeight="1" x14ac:dyDescent="0.2">
      <c r="B53" s="330" t="s">
        <v>318</v>
      </c>
      <c r="C53" s="200" t="s">
        <v>48</v>
      </c>
      <c r="D53" s="201">
        <f>'Charges Data'!F250</f>
        <v>2</v>
      </c>
      <c r="E53" s="202">
        <f>'Charges Data'!G250</f>
        <v>0</v>
      </c>
      <c r="F53" s="202">
        <f>'Charges Data'!H250</f>
        <v>4.5</v>
      </c>
      <c r="G53" s="203">
        <f>'Charges Data'!I250</f>
        <v>9</v>
      </c>
    </row>
    <row r="54" spans="2:7" ht="20.25" customHeight="1" x14ac:dyDescent="0.2">
      <c r="B54" s="330"/>
      <c r="C54" s="200" t="s">
        <v>49</v>
      </c>
      <c r="D54" s="201">
        <f>'Charges Data'!F251</f>
        <v>1</v>
      </c>
      <c r="E54" s="202">
        <f>'Charges Data'!G251</f>
        <v>0</v>
      </c>
      <c r="F54" s="202">
        <f>'Charges Data'!H251</f>
        <v>0</v>
      </c>
      <c r="G54" s="203">
        <f>'Charges Data'!I251</f>
        <v>0</v>
      </c>
    </row>
    <row r="55" spans="2:7" ht="20.25" customHeight="1" x14ac:dyDescent="0.2">
      <c r="B55" s="331"/>
      <c r="C55" s="200" t="s">
        <v>43</v>
      </c>
      <c r="D55" s="201">
        <f>'Charges Data'!F253</f>
        <v>1</v>
      </c>
      <c r="E55" s="202">
        <f>'Charges Data'!G253</f>
        <v>0</v>
      </c>
      <c r="F55" s="202">
        <f>'Charges Data'!H253</f>
        <v>0</v>
      </c>
      <c r="G55" s="203">
        <f>'Charges Data'!I253</f>
        <v>0</v>
      </c>
    </row>
    <row r="56" spans="2:7" ht="20.25" customHeight="1" x14ac:dyDescent="0.2">
      <c r="B56" s="192"/>
      <c r="C56" s="193"/>
      <c r="D56" s="194"/>
      <c r="E56" s="195"/>
      <c r="F56" s="195"/>
      <c r="G56" s="195"/>
    </row>
    <row r="57" spans="2:7" ht="20.25" customHeight="1" x14ac:dyDescent="0.2">
      <c r="B57" s="51" t="s">
        <v>334</v>
      </c>
      <c r="C57"/>
      <c r="D57"/>
      <c r="E57"/>
      <c r="F57"/>
      <c r="G57"/>
    </row>
    <row r="58" spans="2:7" ht="20.25" customHeight="1" x14ac:dyDescent="0.2">
      <c r="B58" s="165" t="s">
        <v>62</v>
      </c>
      <c r="C58" s="166" t="s">
        <v>63</v>
      </c>
      <c r="D58" s="167" t="s">
        <v>120</v>
      </c>
      <c r="E58" s="167" t="s">
        <v>87</v>
      </c>
      <c r="F58" s="167" t="s">
        <v>1</v>
      </c>
      <c r="G58" s="168" t="s">
        <v>88</v>
      </c>
    </row>
    <row r="59" spans="2:7" ht="20.25" customHeight="1" x14ac:dyDescent="0.2">
      <c r="B59" s="317" t="s">
        <v>161</v>
      </c>
      <c r="C59" s="161" t="s">
        <v>48</v>
      </c>
      <c r="D59" s="162">
        <f>'Charges Data'!F254</f>
        <v>28</v>
      </c>
      <c r="E59" s="190">
        <f>'Charges Data'!G254</f>
        <v>31.25</v>
      </c>
      <c r="F59" s="190">
        <f>'Charges Data'!H254</f>
        <v>66.008214285714274</v>
      </c>
      <c r="G59" s="191">
        <f>'Charges Data'!I254</f>
        <v>168</v>
      </c>
    </row>
    <row r="60" spans="2:7" ht="20.25" customHeight="1" x14ac:dyDescent="0.2">
      <c r="B60" s="319"/>
      <c r="C60" s="159" t="s">
        <v>49</v>
      </c>
      <c r="D60" s="160">
        <f>'Charges Data'!F255</f>
        <v>28</v>
      </c>
      <c r="E60" s="163">
        <f>'Charges Data'!G255</f>
        <v>16.5</v>
      </c>
      <c r="F60" s="163">
        <f>'Charges Data'!H255</f>
        <v>40.463214285714287</v>
      </c>
      <c r="G60" s="164">
        <f>'Charges Data'!I255</f>
        <v>84</v>
      </c>
    </row>
    <row r="61" spans="2:7" ht="20.25" customHeight="1" x14ac:dyDescent="0.2">
      <c r="B61" s="318"/>
      <c r="C61" s="159" t="s">
        <v>43</v>
      </c>
      <c r="D61" s="160">
        <f>'Charges Data'!F257</f>
        <v>13</v>
      </c>
      <c r="E61" s="163">
        <f>'Charges Data'!G257</f>
        <v>18.649999999999999</v>
      </c>
      <c r="F61" s="163">
        <f>'Charges Data'!H257</f>
        <v>40.746153846153852</v>
      </c>
      <c r="G61" s="164">
        <f>'Charges Data'!I257</f>
        <v>62.4</v>
      </c>
    </row>
    <row r="62" spans="2:7" ht="20.25" customHeight="1" x14ac:dyDescent="0.2">
      <c r="B62" s="330" t="s">
        <v>319</v>
      </c>
      <c r="C62" s="200" t="s">
        <v>48</v>
      </c>
      <c r="D62" s="201">
        <f>'Charges Data'!F258</f>
        <v>11</v>
      </c>
      <c r="E62" s="202">
        <f>'Charges Data'!G258</f>
        <v>17</v>
      </c>
      <c r="F62" s="202">
        <f>'Charges Data'!H258</f>
        <v>54.463636363636354</v>
      </c>
      <c r="G62" s="203">
        <f>'Charges Data'!I258</f>
        <v>101.5</v>
      </c>
    </row>
    <row r="63" spans="2:7" ht="20.25" customHeight="1" x14ac:dyDescent="0.2">
      <c r="B63" s="330"/>
      <c r="C63" s="200" t="s">
        <v>49</v>
      </c>
      <c r="D63" s="201">
        <f>'Charges Data'!F259</f>
        <v>11</v>
      </c>
      <c r="E63" s="202">
        <f>'Charges Data'!G259</f>
        <v>8.5</v>
      </c>
      <c r="F63" s="202">
        <f>'Charges Data'!H259</f>
        <v>33.045454545454547</v>
      </c>
      <c r="G63" s="203">
        <f>'Charges Data'!I259</f>
        <v>69</v>
      </c>
    </row>
    <row r="64" spans="2:7" ht="20.25" customHeight="1" x14ac:dyDescent="0.2">
      <c r="B64" s="331"/>
      <c r="C64" s="200" t="s">
        <v>43</v>
      </c>
      <c r="D64" s="201">
        <f>'Charges Data'!F261</f>
        <v>6</v>
      </c>
      <c r="E64" s="202">
        <f>'Charges Data'!G261</f>
        <v>8.5</v>
      </c>
      <c r="F64" s="202">
        <f>'Charges Data'!H261</f>
        <v>28.533333333333335</v>
      </c>
      <c r="G64" s="203">
        <f>'Charges Data'!I261</f>
        <v>57.5</v>
      </c>
    </row>
    <row r="65" spans="2:7" ht="20.25" customHeight="1" x14ac:dyDescent="0.2">
      <c r="B65" s="319" t="s">
        <v>162</v>
      </c>
      <c r="C65" s="159" t="s">
        <v>48</v>
      </c>
      <c r="D65" s="160">
        <f>'Charges Data'!F262</f>
        <v>3</v>
      </c>
      <c r="E65" s="163">
        <f>'Charges Data'!G262</f>
        <v>48</v>
      </c>
      <c r="F65" s="163">
        <f>'Charges Data'!H262</f>
        <v>73.833333333333329</v>
      </c>
      <c r="G65" s="164">
        <f>'Charges Data'!I262</f>
        <v>101.5</v>
      </c>
    </row>
    <row r="66" spans="2:7" ht="20.25" customHeight="1" x14ac:dyDescent="0.2">
      <c r="B66" s="319"/>
      <c r="C66" s="159" t="s">
        <v>49</v>
      </c>
      <c r="D66" s="160">
        <f>'Charges Data'!F263</f>
        <v>3</v>
      </c>
      <c r="E66" s="163">
        <f>'Charges Data'!G263</f>
        <v>30</v>
      </c>
      <c r="F66" s="163">
        <f>'Charges Data'!H263</f>
        <v>46.5</v>
      </c>
      <c r="G66" s="164">
        <f>'Charges Data'!I263</f>
        <v>57.5</v>
      </c>
    </row>
    <row r="67" spans="2:7" ht="20.25" customHeight="1" x14ac:dyDescent="0.2">
      <c r="B67" s="318"/>
      <c r="C67" s="159" t="s">
        <v>43</v>
      </c>
      <c r="D67" s="160">
        <f>'Charges Data'!F265</f>
        <v>1</v>
      </c>
      <c r="E67" s="163">
        <f>'Charges Data'!G265</f>
        <v>57.5</v>
      </c>
      <c r="F67" s="163">
        <f>'Charges Data'!H265</f>
        <v>57.5</v>
      </c>
      <c r="G67" s="164">
        <f>'Charges Data'!I265</f>
        <v>57.5</v>
      </c>
    </row>
    <row r="68" spans="2:7" ht="20.25" customHeight="1" x14ac:dyDescent="0.2">
      <c r="B68" s="329" t="s">
        <v>320</v>
      </c>
      <c r="C68" s="205" t="s">
        <v>48</v>
      </c>
      <c r="D68" s="206">
        <f>'Charges Data'!F266</f>
        <v>22</v>
      </c>
      <c r="E68" s="207">
        <f>'Charges Data'!G266</f>
        <v>31.25</v>
      </c>
      <c r="F68" s="207">
        <f>'Charges Data'!H266</f>
        <v>59.449999999999996</v>
      </c>
      <c r="G68" s="208">
        <f>'Charges Data'!I266</f>
        <v>101.5</v>
      </c>
    </row>
    <row r="69" spans="2:7" ht="20.25" customHeight="1" x14ac:dyDescent="0.2">
      <c r="B69" s="330"/>
      <c r="C69" s="200" t="s">
        <v>49</v>
      </c>
      <c r="D69" s="201">
        <f>'Charges Data'!F267</f>
        <v>21</v>
      </c>
      <c r="E69" s="202">
        <f>'Charges Data'!G267</f>
        <v>18.75</v>
      </c>
      <c r="F69" s="202">
        <f>'Charges Data'!H267</f>
        <v>35.897619047619045</v>
      </c>
      <c r="G69" s="203">
        <f>'Charges Data'!I267</f>
        <v>57.5</v>
      </c>
    </row>
    <row r="70" spans="2:7" ht="20.25" customHeight="1" x14ac:dyDescent="0.2">
      <c r="B70" s="331"/>
      <c r="C70" s="200" t="s">
        <v>43</v>
      </c>
      <c r="D70" s="201">
        <f>'Charges Data'!F269</f>
        <v>12</v>
      </c>
      <c r="E70" s="202">
        <f>'Charges Data'!G269</f>
        <v>18.649999999999999</v>
      </c>
      <c r="F70" s="202">
        <f>'Charges Data'!H269</f>
        <v>40.44166666666667</v>
      </c>
      <c r="G70" s="203">
        <f>'Charges Data'!I269</f>
        <v>62</v>
      </c>
    </row>
    <row r="71" spans="2:7" ht="20.25" customHeight="1" x14ac:dyDescent="0.2">
      <c r="B71" s="319" t="s">
        <v>326</v>
      </c>
      <c r="C71" s="159" t="s">
        <v>48</v>
      </c>
      <c r="D71" s="160">
        <f>'Charges Data'!F270</f>
        <v>9</v>
      </c>
      <c r="E71" s="163">
        <f>'Charges Data'!G270</f>
        <v>27</v>
      </c>
      <c r="F71" s="163">
        <f>'Charges Data'!H270</f>
        <v>51.372222222222227</v>
      </c>
      <c r="G71" s="164">
        <f>'Charges Data'!I270</f>
        <v>101.5</v>
      </c>
    </row>
    <row r="72" spans="2:7" ht="20.25" customHeight="1" x14ac:dyDescent="0.2">
      <c r="B72" s="319"/>
      <c r="C72" s="159" t="s">
        <v>49</v>
      </c>
      <c r="D72" s="160">
        <f>'Charges Data'!F271</f>
        <v>9</v>
      </c>
      <c r="E72" s="163">
        <f>'Charges Data'!G271</f>
        <v>18.75</v>
      </c>
      <c r="F72" s="163">
        <f>'Charges Data'!H271</f>
        <v>30.566666666666663</v>
      </c>
      <c r="G72" s="164">
        <f>'Charges Data'!I271</f>
        <v>57.5</v>
      </c>
    </row>
    <row r="73" spans="2:7" ht="20.25" customHeight="1" x14ac:dyDescent="0.2">
      <c r="B73" s="318"/>
      <c r="C73" s="159" t="s">
        <v>43</v>
      </c>
      <c r="D73" s="160">
        <f>'Charges Data'!F273</f>
        <v>6</v>
      </c>
      <c r="E73" s="163">
        <f>'Charges Data'!G273</f>
        <v>18.649999999999999</v>
      </c>
      <c r="F73" s="163">
        <f>'Charges Data'!H273</f>
        <v>33.200000000000003</v>
      </c>
      <c r="G73" s="164">
        <f>'Charges Data'!I273</f>
        <v>57.5</v>
      </c>
    </row>
    <row r="74" spans="2:7" ht="20.25" customHeight="1" x14ac:dyDescent="0.2">
      <c r="B74" s="329" t="s">
        <v>321</v>
      </c>
      <c r="C74" s="205" t="s">
        <v>48</v>
      </c>
      <c r="D74" s="206">
        <f>'Charges Data'!F274</f>
        <v>3</v>
      </c>
      <c r="E74" s="207">
        <f>'Charges Data'!G274</f>
        <v>48</v>
      </c>
      <c r="F74" s="207">
        <f>'Charges Data'!H274</f>
        <v>73.833333333333329</v>
      </c>
      <c r="G74" s="208">
        <f>'Charges Data'!I274</f>
        <v>101.5</v>
      </c>
    </row>
    <row r="75" spans="2:7" ht="20.25" customHeight="1" x14ac:dyDescent="0.2">
      <c r="B75" s="330"/>
      <c r="C75" s="200" t="s">
        <v>49</v>
      </c>
      <c r="D75" s="201">
        <f>'Charges Data'!F275</f>
        <v>3</v>
      </c>
      <c r="E75" s="202">
        <f>'Charges Data'!G275</f>
        <v>30</v>
      </c>
      <c r="F75" s="202">
        <f>'Charges Data'!H275</f>
        <v>46.5</v>
      </c>
      <c r="G75" s="203">
        <f>'Charges Data'!I275</f>
        <v>57.5</v>
      </c>
    </row>
    <row r="76" spans="2:7" ht="20.25" customHeight="1" x14ac:dyDescent="0.2">
      <c r="B76" s="331"/>
      <c r="C76" s="200" t="s">
        <v>43</v>
      </c>
      <c r="D76" s="201">
        <f>'Charges Data'!F277</f>
        <v>1</v>
      </c>
      <c r="E76" s="202">
        <f>'Charges Data'!G277</f>
        <v>57.5</v>
      </c>
      <c r="F76" s="202">
        <f>'Charges Data'!H277</f>
        <v>57.5</v>
      </c>
      <c r="G76" s="203">
        <f>'Charges Data'!I277</f>
        <v>57.5</v>
      </c>
    </row>
    <row r="77" spans="2:7" ht="20.25" customHeight="1" x14ac:dyDescent="0.2">
      <c r="B77" s="319" t="s">
        <v>163</v>
      </c>
      <c r="C77" s="159" t="s">
        <v>48</v>
      </c>
      <c r="D77" s="160">
        <f>'Charges Data'!F278</f>
        <v>8</v>
      </c>
      <c r="E77" s="163">
        <f>'Charges Data'!G278</f>
        <v>23.25</v>
      </c>
      <c r="F77" s="163">
        <f>'Charges Data'!H278</f>
        <v>39.975000000000001</v>
      </c>
      <c r="G77" s="164">
        <f>'Charges Data'!I278</f>
        <v>76</v>
      </c>
    </row>
    <row r="78" spans="2:7" ht="20.25" customHeight="1" x14ac:dyDescent="0.2">
      <c r="B78" s="319"/>
      <c r="C78" s="159" t="s">
        <v>49</v>
      </c>
      <c r="D78" s="160">
        <f>'Charges Data'!F279</f>
        <v>8</v>
      </c>
      <c r="E78" s="163">
        <f>'Charges Data'!G279</f>
        <v>13.5</v>
      </c>
      <c r="F78" s="163">
        <f>'Charges Data'!H279</f>
        <v>25.337499999999999</v>
      </c>
      <c r="G78" s="164">
        <f>'Charges Data'!I279</f>
        <v>43</v>
      </c>
    </row>
    <row r="79" spans="2:7" ht="20.25" customHeight="1" x14ac:dyDescent="0.2">
      <c r="B79" s="318"/>
      <c r="C79" s="159" t="s">
        <v>43</v>
      </c>
      <c r="D79" s="160">
        <f>'Charges Data'!F281</f>
        <v>6</v>
      </c>
      <c r="E79" s="163">
        <f>'Charges Data'!G281</f>
        <v>9.3000000000000007</v>
      </c>
      <c r="F79" s="163">
        <f>'Charges Data'!H281</f>
        <v>24.774999999999995</v>
      </c>
      <c r="G79" s="164">
        <f>'Charges Data'!I281</f>
        <v>43</v>
      </c>
    </row>
    <row r="80" spans="2:7" ht="20.25" customHeight="1" x14ac:dyDescent="0.2">
      <c r="B80" s="330" t="s">
        <v>322</v>
      </c>
      <c r="C80" s="200" t="s">
        <v>48</v>
      </c>
      <c r="D80" s="201">
        <f>'Charges Data'!F282</f>
        <v>4</v>
      </c>
      <c r="E80" s="202">
        <f>'Charges Data'!G282</f>
        <v>14</v>
      </c>
      <c r="F80" s="202">
        <f>'Charges Data'!H282</f>
        <v>39.137500000000003</v>
      </c>
      <c r="G80" s="203">
        <f>'Charges Data'!I282</f>
        <v>76</v>
      </c>
    </row>
    <row r="81" spans="2:7" ht="20.25" customHeight="1" x14ac:dyDescent="0.2">
      <c r="B81" s="330"/>
      <c r="C81" s="200" t="s">
        <v>49</v>
      </c>
      <c r="D81" s="201">
        <f>'Charges Data'!F283</f>
        <v>4</v>
      </c>
      <c r="E81" s="202">
        <f>'Charges Data'!G283</f>
        <v>7</v>
      </c>
      <c r="F81" s="202">
        <f>'Charges Data'!H283</f>
        <v>23.125</v>
      </c>
      <c r="G81" s="203">
        <f>'Charges Data'!I283</f>
        <v>43</v>
      </c>
    </row>
    <row r="82" spans="2:7" ht="20.25" customHeight="1" x14ac:dyDescent="0.2">
      <c r="B82" s="331"/>
      <c r="C82" s="200" t="s">
        <v>43</v>
      </c>
      <c r="D82" s="201">
        <f>'Charges Data'!F285</f>
        <v>3</v>
      </c>
      <c r="E82" s="202">
        <f>'Charges Data'!G285</f>
        <v>7</v>
      </c>
      <c r="F82" s="202">
        <f>'Charges Data'!H285</f>
        <v>19.766666666666666</v>
      </c>
      <c r="G82" s="203">
        <f>'Charges Data'!I285</f>
        <v>43</v>
      </c>
    </row>
    <row r="83" spans="2:7" ht="20.25" customHeight="1" x14ac:dyDescent="0.2">
      <c r="B83" s="319" t="s">
        <v>164</v>
      </c>
      <c r="C83" s="159" t="s">
        <v>48</v>
      </c>
      <c r="D83" s="160">
        <f>'Charges Data'!F286</f>
        <v>19</v>
      </c>
      <c r="E83" s="163">
        <f>'Charges Data'!G286</f>
        <v>14.9</v>
      </c>
      <c r="F83" s="163">
        <f>'Charges Data'!H286</f>
        <v>34.277368421052628</v>
      </c>
      <c r="G83" s="164">
        <f>'Charges Data'!I286</f>
        <v>49.2</v>
      </c>
    </row>
    <row r="84" spans="2:7" ht="20.25" customHeight="1" x14ac:dyDescent="0.2">
      <c r="B84" s="319"/>
      <c r="C84" s="159" t="s">
        <v>49</v>
      </c>
      <c r="D84" s="160">
        <f>'Charges Data'!F287</f>
        <v>19</v>
      </c>
      <c r="E84" s="163">
        <f>'Charges Data'!G287</f>
        <v>9.4499999999999993</v>
      </c>
      <c r="F84" s="163">
        <f>'Charges Data'!H287</f>
        <v>20.791578947368421</v>
      </c>
      <c r="G84" s="164">
        <f>'Charges Data'!I287</f>
        <v>30</v>
      </c>
    </row>
    <row r="85" spans="2:7" ht="20.25" customHeight="1" x14ac:dyDescent="0.2">
      <c r="B85" s="318"/>
      <c r="C85" s="159" t="s">
        <v>43</v>
      </c>
      <c r="D85" s="160">
        <f>'Charges Data'!F289</f>
        <v>10</v>
      </c>
      <c r="E85" s="163">
        <f>'Charges Data'!G289</f>
        <v>6.2</v>
      </c>
      <c r="F85" s="163">
        <f>'Charges Data'!H289</f>
        <v>25.864999999999998</v>
      </c>
      <c r="G85" s="164">
        <f>'Charges Data'!I289</f>
        <v>45</v>
      </c>
    </row>
    <row r="86" spans="2:7" ht="20.25" customHeight="1" x14ac:dyDescent="0.2">
      <c r="B86" s="330" t="s">
        <v>323</v>
      </c>
      <c r="C86" s="200" t="s">
        <v>48</v>
      </c>
      <c r="D86" s="201">
        <f>'Charges Data'!F290</f>
        <v>7</v>
      </c>
      <c r="E86" s="202">
        <f>'Charges Data'!G290</f>
        <v>14</v>
      </c>
      <c r="F86" s="202">
        <f>'Charges Data'!H290</f>
        <v>27.857142857142858</v>
      </c>
      <c r="G86" s="203">
        <f>'Charges Data'!I290</f>
        <v>40.450000000000003</v>
      </c>
    </row>
    <row r="87" spans="2:7" ht="20.25" customHeight="1" x14ac:dyDescent="0.2">
      <c r="B87" s="330"/>
      <c r="C87" s="200" t="s">
        <v>49</v>
      </c>
      <c r="D87" s="201">
        <f>'Charges Data'!F291</f>
        <v>7</v>
      </c>
      <c r="E87" s="202">
        <f>'Charges Data'!G291</f>
        <v>7</v>
      </c>
      <c r="F87" s="202">
        <f>'Charges Data'!H291</f>
        <v>16.149999999999999</v>
      </c>
      <c r="G87" s="203">
        <f>'Charges Data'!I291</f>
        <v>30</v>
      </c>
    </row>
    <row r="88" spans="2:7" ht="20.25" customHeight="1" x14ac:dyDescent="0.2">
      <c r="B88" s="331"/>
      <c r="C88" s="200" t="s">
        <v>43</v>
      </c>
      <c r="D88" s="201">
        <f>'Charges Data'!F293</f>
        <v>5</v>
      </c>
      <c r="E88" s="202">
        <f>'Charges Data'!G293</f>
        <v>6.2</v>
      </c>
      <c r="F88" s="202">
        <f>'Charges Data'!H293</f>
        <v>13.45</v>
      </c>
      <c r="G88" s="203">
        <f>'Charges Data'!I293</f>
        <v>19.5</v>
      </c>
    </row>
    <row r="89" spans="2:7" ht="20.25" customHeight="1" x14ac:dyDescent="0.2">
      <c r="B89" s="319" t="s">
        <v>165</v>
      </c>
      <c r="C89" s="159" t="s">
        <v>48</v>
      </c>
      <c r="D89" s="160">
        <f>'Charges Data'!F434</f>
        <v>21</v>
      </c>
      <c r="E89" s="163">
        <f>'Charges Data'!G434</f>
        <v>15.5</v>
      </c>
      <c r="F89" s="163">
        <f>'Charges Data'!H434</f>
        <v>34.207142857142856</v>
      </c>
      <c r="G89" s="164">
        <f>'Charges Data'!I434</f>
        <v>57.3</v>
      </c>
    </row>
    <row r="90" spans="2:7" ht="20.25" customHeight="1" x14ac:dyDescent="0.2">
      <c r="B90" s="319"/>
      <c r="C90" s="159" t="s">
        <v>49</v>
      </c>
      <c r="D90" s="160">
        <f>'Charges Data'!F435</f>
        <v>20</v>
      </c>
      <c r="E90" s="163">
        <f>'Charges Data'!G435</f>
        <v>9.5500000000000007</v>
      </c>
      <c r="F90" s="163">
        <f>'Charges Data'!H435</f>
        <v>22.075000000000003</v>
      </c>
      <c r="G90" s="164">
        <f>'Charges Data'!I435</f>
        <v>42</v>
      </c>
    </row>
    <row r="91" spans="2:7" ht="20.25" customHeight="1" x14ac:dyDescent="0.2">
      <c r="B91" s="318"/>
      <c r="C91" s="159" t="s">
        <v>43</v>
      </c>
      <c r="D91" s="160">
        <f>'Charges Data'!F437</f>
        <v>8</v>
      </c>
      <c r="E91" s="163">
        <f>'Charges Data'!G437</f>
        <v>6.2</v>
      </c>
      <c r="F91" s="163">
        <f>'Charges Data'!H437</f>
        <v>18.668749999999999</v>
      </c>
      <c r="G91" s="164">
        <f>'Charges Data'!I437</f>
        <v>28.25</v>
      </c>
    </row>
    <row r="92" spans="2:7" ht="20.25" customHeight="1" x14ac:dyDescent="0.2">
      <c r="B92" s="330" t="s">
        <v>324</v>
      </c>
      <c r="C92" s="200" t="s">
        <v>48</v>
      </c>
      <c r="D92" s="201">
        <f>'Charges Data'!F438</f>
        <v>6</v>
      </c>
      <c r="E92" s="202">
        <f>'Charges Data'!G438</f>
        <v>14</v>
      </c>
      <c r="F92" s="202">
        <f>'Charges Data'!H438</f>
        <v>29.358333333333334</v>
      </c>
      <c r="G92" s="203">
        <f>'Charges Data'!I438</f>
        <v>56</v>
      </c>
    </row>
    <row r="93" spans="2:7" ht="20.25" customHeight="1" x14ac:dyDescent="0.2">
      <c r="B93" s="330"/>
      <c r="C93" s="200" t="s">
        <v>49</v>
      </c>
      <c r="D93" s="201">
        <f>'Charges Data'!F439</f>
        <v>6</v>
      </c>
      <c r="E93" s="202">
        <f>'Charges Data'!G439</f>
        <v>7</v>
      </c>
      <c r="F93" s="202">
        <f>'Charges Data'!H439</f>
        <v>18.324999999999999</v>
      </c>
      <c r="G93" s="203">
        <f>'Charges Data'!I439</f>
        <v>42</v>
      </c>
    </row>
    <row r="94" spans="2:7" ht="20.25" customHeight="1" x14ac:dyDescent="0.2">
      <c r="B94" s="331"/>
      <c r="C94" s="200" t="s">
        <v>43</v>
      </c>
      <c r="D94" s="201">
        <f>'Charges Data'!F441</f>
        <v>3</v>
      </c>
      <c r="E94" s="202">
        <f>'Charges Data'!G441</f>
        <v>6.2</v>
      </c>
      <c r="F94" s="202">
        <f>'Charges Data'!H441</f>
        <v>10.583333333333334</v>
      </c>
      <c r="G94" s="203">
        <f>'Charges Data'!I441</f>
        <v>18.55</v>
      </c>
    </row>
    <row r="95" spans="2:7" ht="20.25" customHeight="1" x14ac:dyDescent="0.2">
      <c r="B95" s="319" t="s">
        <v>166</v>
      </c>
      <c r="C95" s="159" t="s">
        <v>48</v>
      </c>
      <c r="D95" s="160">
        <f>'Charges Data'!F446</f>
        <v>1</v>
      </c>
      <c r="E95" s="163">
        <f>'Charges Data'!G446</f>
        <v>4.55</v>
      </c>
      <c r="F95" s="163">
        <f>'Charges Data'!H446</f>
        <v>4.55</v>
      </c>
      <c r="G95" s="164">
        <f>'Charges Data'!I446</f>
        <v>4.55</v>
      </c>
    </row>
    <row r="96" spans="2:7" ht="20.25" customHeight="1" x14ac:dyDescent="0.2">
      <c r="B96" s="319"/>
      <c r="C96" s="159" t="s">
        <v>49</v>
      </c>
      <c r="D96" s="160">
        <f>'Charges Data'!F448</f>
        <v>1</v>
      </c>
      <c r="E96" s="163">
        <f>'Charges Data'!G448</f>
        <v>2.25</v>
      </c>
      <c r="F96" s="163">
        <f>'Charges Data'!H448</f>
        <v>2.25</v>
      </c>
      <c r="G96" s="164">
        <f>'Charges Data'!I448</f>
        <v>2.25</v>
      </c>
    </row>
    <row r="97" spans="2:7" ht="20.25" customHeight="1" x14ac:dyDescent="0.2">
      <c r="B97" s="318"/>
      <c r="C97" s="159" t="s">
        <v>43</v>
      </c>
      <c r="D97" s="160">
        <f>'Charges Data'!F462</f>
        <v>0</v>
      </c>
      <c r="E97" s="163">
        <f>'Charges Data'!G462</f>
        <v>0</v>
      </c>
      <c r="F97" s="163">
        <f>'Charges Data'!H462</f>
        <v>0</v>
      </c>
      <c r="G97" s="164">
        <f>'Charges Data'!I462</f>
        <v>0</v>
      </c>
    </row>
    <row r="98" spans="2:7" ht="20.25" customHeight="1" x14ac:dyDescent="0.2">
      <c r="B98" s="330" t="s">
        <v>167</v>
      </c>
      <c r="C98" s="200" t="s">
        <v>48</v>
      </c>
      <c r="D98" s="201">
        <f>'Charges Data'!F294</f>
        <v>15</v>
      </c>
      <c r="E98" s="202">
        <f>'Charges Data'!G294</f>
        <v>20</v>
      </c>
      <c r="F98" s="202">
        <f>'Charges Data'!H294</f>
        <v>59.28</v>
      </c>
      <c r="G98" s="203">
        <f>'Charges Data'!I294</f>
        <v>101.5</v>
      </c>
    </row>
    <row r="99" spans="2:7" ht="20.25" customHeight="1" x14ac:dyDescent="0.2">
      <c r="B99" s="330"/>
      <c r="C99" s="200" t="s">
        <v>49</v>
      </c>
      <c r="D99" s="201">
        <f>'Charges Data'!F295</f>
        <v>13</v>
      </c>
      <c r="E99" s="202">
        <f>'Charges Data'!G295</f>
        <v>10</v>
      </c>
      <c r="F99" s="202">
        <f>'Charges Data'!H295</f>
        <v>35.376923076923077</v>
      </c>
      <c r="G99" s="203">
        <f>'Charges Data'!I295</f>
        <v>57.5</v>
      </c>
    </row>
    <row r="100" spans="2:7" ht="20.25" customHeight="1" x14ac:dyDescent="0.2">
      <c r="B100" s="331"/>
      <c r="C100" s="200" t="s">
        <v>43</v>
      </c>
      <c r="D100" s="201">
        <f>'Charges Data'!F297</f>
        <v>6</v>
      </c>
      <c r="E100" s="202">
        <f>'Charges Data'!G297</f>
        <v>18.649999999999999</v>
      </c>
      <c r="F100" s="202">
        <f>'Charges Data'!H297</f>
        <v>36.891666666666666</v>
      </c>
      <c r="G100" s="203">
        <f>'Charges Data'!I297</f>
        <v>57.5</v>
      </c>
    </row>
    <row r="101" spans="2:7" ht="20.25" customHeight="1" x14ac:dyDescent="0.2">
      <c r="B101" s="319" t="s">
        <v>325</v>
      </c>
      <c r="C101" s="159" t="s">
        <v>48</v>
      </c>
      <c r="D101" s="160">
        <f>'Charges Data'!F298</f>
        <v>10</v>
      </c>
      <c r="E101" s="163">
        <f>'Charges Data'!G298</f>
        <v>17</v>
      </c>
      <c r="F101" s="163">
        <f>'Charges Data'!H298</f>
        <v>50.935000000000002</v>
      </c>
      <c r="G101" s="164">
        <f>'Charges Data'!I298</f>
        <v>101.5</v>
      </c>
    </row>
    <row r="102" spans="2:7" ht="20.25" customHeight="1" x14ac:dyDescent="0.2">
      <c r="B102" s="319"/>
      <c r="C102" s="159" t="s">
        <v>49</v>
      </c>
      <c r="D102" s="160">
        <f>'Charges Data'!F299</f>
        <v>10</v>
      </c>
      <c r="E102" s="163">
        <f>'Charges Data'!G299</f>
        <v>8.5</v>
      </c>
      <c r="F102" s="163">
        <f>'Charges Data'!H299</f>
        <v>28.314999999999998</v>
      </c>
      <c r="G102" s="164">
        <f>'Charges Data'!I299</f>
        <v>57.5</v>
      </c>
    </row>
    <row r="103" spans="2:7" ht="20.25" customHeight="1" x14ac:dyDescent="0.2">
      <c r="B103" s="318"/>
      <c r="C103" s="159" t="s">
        <v>43</v>
      </c>
      <c r="D103" s="160">
        <f>'Charges Data'!F301</f>
        <v>7</v>
      </c>
      <c r="E103" s="163">
        <f>'Charges Data'!G301</f>
        <v>8.5</v>
      </c>
      <c r="F103" s="163">
        <f>'Charges Data'!H301</f>
        <v>29.1</v>
      </c>
      <c r="G103" s="164">
        <f>'Charges Data'!I301</f>
        <v>57.5</v>
      </c>
    </row>
    <row r="104" spans="2:7" ht="20.25" customHeight="1" x14ac:dyDescent="0.2">
      <c r="B104" s="330" t="s">
        <v>168</v>
      </c>
      <c r="C104" s="200" t="s">
        <v>48</v>
      </c>
      <c r="D104" s="201">
        <f>'Charges Data'!F302</f>
        <v>3</v>
      </c>
      <c r="E104" s="202">
        <f>'Charges Data'!G302</f>
        <v>60</v>
      </c>
      <c r="F104" s="202">
        <f>'Charges Data'!H302</f>
        <v>77.833333333333329</v>
      </c>
      <c r="G104" s="203">
        <f>'Charges Data'!I302</f>
        <v>101.5</v>
      </c>
    </row>
    <row r="105" spans="2:7" ht="20.25" customHeight="1" x14ac:dyDescent="0.2">
      <c r="B105" s="330"/>
      <c r="C105" s="200" t="s">
        <v>49</v>
      </c>
      <c r="D105" s="201">
        <f>'Charges Data'!F303</f>
        <v>3</v>
      </c>
      <c r="E105" s="202">
        <f>'Charges Data'!G303</f>
        <v>36</v>
      </c>
      <c r="F105" s="202">
        <f>'Charges Data'!H303</f>
        <v>48.5</v>
      </c>
      <c r="G105" s="203">
        <f>'Charges Data'!I303</f>
        <v>57.5</v>
      </c>
    </row>
    <row r="106" spans="2:7" ht="20.25" customHeight="1" x14ac:dyDescent="0.2">
      <c r="B106" s="331"/>
      <c r="C106" s="200" t="s">
        <v>43</v>
      </c>
      <c r="D106" s="201">
        <f>'Charges Data'!F305</f>
        <v>2</v>
      </c>
      <c r="E106" s="202">
        <f>'Charges Data'!G305</f>
        <v>57.5</v>
      </c>
      <c r="F106" s="202">
        <f>'Charges Data'!H305</f>
        <v>58.75</v>
      </c>
      <c r="G106" s="203">
        <f>'Charges Data'!I305</f>
        <v>60</v>
      </c>
    </row>
    <row r="107" spans="2:7" ht="20.25" customHeight="1" x14ac:dyDescent="0.2">
      <c r="B107" s="319" t="s">
        <v>186</v>
      </c>
      <c r="C107" s="159" t="s">
        <v>48</v>
      </c>
      <c r="D107" s="160">
        <f>'Charges Data'!F342</f>
        <v>9</v>
      </c>
      <c r="E107" s="163">
        <f>'Charges Data'!G342</f>
        <v>7.5</v>
      </c>
      <c r="F107" s="163">
        <f>'Charges Data'!H342</f>
        <v>10.655555555555557</v>
      </c>
      <c r="G107" s="164">
        <f>'Charges Data'!I342</f>
        <v>16</v>
      </c>
    </row>
    <row r="108" spans="2:7" ht="20.25" customHeight="1" x14ac:dyDescent="0.2">
      <c r="B108" s="319"/>
      <c r="C108" s="159" t="s">
        <v>49</v>
      </c>
      <c r="D108" s="160">
        <f>'Charges Data'!F343</f>
        <v>9</v>
      </c>
      <c r="E108" s="163">
        <f>'Charges Data'!G343</f>
        <v>3</v>
      </c>
      <c r="F108" s="163">
        <f>'Charges Data'!H343</f>
        <v>4.3777777777777782</v>
      </c>
      <c r="G108" s="164">
        <f>'Charges Data'!I343</f>
        <v>6</v>
      </c>
    </row>
    <row r="109" spans="2:7" ht="20.25" customHeight="1" x14ac:dyDescent="0.2">
      <c r="B109" s="319"/>
      <c r="C109" s="159" t="s">
        <v>57</v>
      </c>
      <c r="D109" s="160">
        <f>'Charges Data'!F344</f>
        <v>8</v>
      </c>
      <c r="E109" s="163">
        <f>'Charges Data'!G344</f>
        <v>4</v>
      </c>
      <c r="F109" s="163">
        <f>'Charges Data'!H344</f>
        <v>7.8125</v>
      </c>
      <c r="G109" s="164">
        <f>'Charges Data'!I344</f>
        <v>13</v>
      </c>
    </row>
    <row r="110" spans="2:7" ht="20.25" customHeight="1" x14ac:dyDescent="0.2">
      <c r="B110" s="318"/>
      <c r="C110" s="159" t="s">
        <v>43</v>
      </c>
      <c r="D110" s="160">
        <f>'Charges Data'!F345</f>
        <v>5</v>
      </c>
      <c r="E110" s="163">
        <f>'Charges Data'!G345</f>
        <v>4</v>
      </c>
      <c r="F110" s="163">
        <f>'Charges Data'!H345</f>
        <v>6.7</v>
      </c>
      <c r="G110" s="164">
        <f>'Charges Data'!I345</f>
        <v>13</v>
      </c>
    </row>
    <row r="111" spans="2:7" ht="20.25" customHeight="1" x14ac:dyDescent="0.2">
      <c r="B111" s="330" t="s">
        <v>169</v>
      </c>
      <c r="C111" s="200" t="s">
        <v>48</v>
      </c>
      <c r="D111" s="201">
        <f>'Charges Data'!F346</f>
        <v>6</v>
      </c>
      <c r="E111" s="202">
        <f>'Charges Data'!G346</f>
        <v>0</v>
      </c>
      <c r="F111" s="202">
        <f>'Charges Data'!H346</f>
        <v>3.3000000000000003</v>
      </c>
      <c r="G111" s="203">
        <f>'Charges Data'!I346</f>
        <v>5.3</v>
      </c>
    </row>
    <row r="112" spans="2:7" ht="20.25" customHeight="1" x14ac:dyDescent="0.2">
      <c r="B112" s="330"/>
      <c r="C112" s="200" t="s">
        <v>49</v>
      </c>
      <c r="D112" s="201">
        <f>'Charges Data'!F347</f>
        <v>6</v>
      </c>
      <c r="E112" s="202">
        <f>'Charges Data'!G347</f>
        <v>0</v>
      </c>
      <c r="F112" s="202">
        <f>'Charges Data'!H347</f>
        <v>1.9833333333333334</v>
      </c>
      <c r="G112" s="203">
        <f>'Charges Data'!I347</f>
        <v>3</v>
      </c>
    </row>
    <row r="113" spans="2:7" ht="20.25" customHeight="1" x14ac:dyDescent="0.2">
      <c r="B113" s="330"/>
      <c r="C113" s="200" t="s">
        <v>57</v>
      </c>
      <c r="D113" s="201">
        <f>'Charges Data'!F348</f>
        <v>6</v>
      </c>
      <c r="E113" s="202">
        <f>'Charges Data'!G348</f>
        <v>0</v>
      </c>
      <c r="F113" s="202">
        <f>'Charges Data'!H348</f>
        <v>2.1999999999999997</v>
      </c>
      <c r="G113" s="203">
        <f>'Charges Data'!I348</f>
        <v>4.3</v>
      </c>
    </row>
    <row r="114" spans="2:7" ht="20.25" customHeight="1" x14ac:dyDescent="0.2">
      <c r="B114" s="331"/>
      <c r="C114" s="200" t="s">
        <v>43</v>
      </c>
      <c r="D114" s="201">
        <f>'Charges Data'!F349</f>
        <v>4</v>
      </c>
      <c r="E114" s="202">
        <f>'Charges Data'!G349</f>
        <v>0</v>
      </c>
      <c r="F114" s="202">
        <f>'Charges Data'!H349</f>
        <v>1.75</v>
      </c>
      <c r="G114" s="203">
        <f>'Charges Data'!I349</f>
        <v>3</v>
      </c>
    </row>
    <row r="115" spans="2:7" ht="20.25" customHeight="1" x14ac:dyDescent="0.2">
      <c r="B115" s="319" t="s">
        <v>170</v>
      </c>
      <c r="C115" s="159" t="s">
        <v>48</v>
      </c>
      <c r="D115" s="160">
        <f>'Charges Data'!F350</f>
        <v>7</v>
      </c>
      <c r="E115" s="163">
        <f>'Charges Data'!G350</f>
        <v>0</v>
      </c>
      <c r="F115" s="163">
        <f>'Charges Data'!H350</f>
        <v>1.8357142857142854</v>
      </c>
      <c r="G115" s="164">
        <f>'Charges Data'!I350</f>
        <v>2.9</v>
      </c>
    </row>
    <row r="116" spans="2:7" ht="20.25" customHeight="1" x14ac:dyDescent="0.2">
      <c r="B116" s="319"/>
      <c r="C116" s="159" t="s">
        <v>49</v>
      </c>
      <c r="D116" s="160">
        <f>'Charges Data'!F351</f>
        <v>7</v>
      </c>
      <c r="E116" s="163">
        <f>'Charges Data'!G351</f>
        <v>0</v>
      </c>
      <c r="F116" s="163">
        <f>'Charges Data'!H351</f>
        <v>1.1428571428571428</v>
      </c>
      <c r="G116" s="164">
        <f>'Charges Data'!I351</f>
        <v>2</v>
      </c>
    </row>
    <row r="117" spans="2:7" ht="20.25" customHeight="1" x14ac:dyDescent="0.2">
      <c r="B117" s="319"/>
      <c r="C117" s="159" t="s">
        <v>57</v>
      </c>
      <c r="D117" s="160">
        <f>'Charges Data'!F352</f>
        <v>6</v>
      </c>
      <c r="E117" s="163">
        <f>'Charges Data'!G352</f>
        <v>0</v>
      </c>
      <c r="F117" s="163">
        <f>'Charges Data'!H352</f>
        <v>1.2333333333333334</v>
      </c>
      <c r="G117" s="164">
        <f>'Charges Data'!I352</f>
        <v>2</v>
      </c>
    </row>
    <row r="118" spans="2:7" ht="20.25" customHeight="1" x14ac:dyDescent="0.2">
      <c r="B118" s="318"/>
      <c r="C118" s="159" t="s">
        <v>43</v>
      </c>
      <c r="D118" s="160">
        <f>'Charges Data'!F353</f>
        <v>4</v>
      </c>
      <c r="E118" s="163">
        <f>'Charges Data'!G353</f>
        <v>0</v>
      </c>
      <c r="F118" s="163">
        <f>'Charges Data'!H353</f>
        <v>1.1625000000000001</v>
      </c>
      <c r="G118" s="164">
        <f>'Charges Data'!I353</f>
        <v>2</v>
      </c>
    </row>
    <row r="119" spans="2:7" ht="20.25" customHeight="1" x14ac:dyDescent="0.2">
      <c r="B119" s="330" t="s">
        <v>171</v>
      </c>
      <c r="C119" s="200" t="s">
        <v>48</v>
      </c>
      <c r="D119" s="201">
        <f>'Charges Data'!F354</f>
        <v>2</v>
      </c>
      <c r="E119" s="202">
        <f>'Charges Data'!G354</f>
        <v>5</v>
      </c>
      <c r="F119" s="202">
        <f>'Charges Data'!H354</f>
        <v>5.75</v>
      </c>
      <c r="G119" s="203">
        <f>'Charges Data'!I354</f>
        <v>6.5</v>
      </c>
    </row>
    <row r="120" spans="2:7" ht="20.25" customHeight="1" x14ac:dyDescent="0.2">
      <c r="B120" s="330"/>
      <c r="C120" s="200" t="s">
        <v>49</v>
      </c>
      <c r="D120" s="201">
        <f>'Charges Data'!F355</f>
        <v>2</v>
      </c>
      <c r="E120" s="202">
        <f>'Charges Data'!G355</f>
        <v>3</v>
      </c>
      <c r="F120" s="202">
        <f>'Charges Data'!H355</f>
        <v>4.2</v>
      </c>
      <c r="G120" s="203">
        <f>'Charges Data'!I355</f>
        <v>5.4</v>
      </c>
    </row>
    <row r="121" spans="2:7" ht="20.25" customHeight="1" x14ac:dyDescent="0.2">
      <c r="B121" s="330"/>
      <c r="C121" s="200" t="s">
        <v>57</v>
      </c>
      <c r="D121" s="201">
        <f>'Charges Data'!F356</f>
        <v>1</v>
      </c>
      <c r="E121" s="202">
        <f>'Charges Data'!G356</f>
        <v>5.4</v>
      </c>
      <c r="F121" s="202">
        <f>'Charges Data'!H356</f>
        <v>5.4</v>
      </c>
      <c r="G121" s="203">
        <f>'Charges Data'!I356</f>
        <v>5.4</v>
      </c>
    </row>
    <row r="122" spans="2:7" ht="20.25" customHeight="1" x14ac:dyDescent="0.2">
      <c r="B122" s="331"/>
      <c r="C122" s="200" t="s">
        <v>43</v>
      </c>
      <c r="D122" s="201">
        <f>'Charges Data'!F357</f>
        <v>1</v>
      </c>
      <c r="E122" s="202">
        <f>'Charges Data'!G357</f>
        <v>5.4</v>
      </c>
      <c r="F122" s="202">
        <f>'Charges Data'!H357</f>
        <v>5.4</v>
      </c>
      <c r="G122" s="203">
        <f>'Charges Data'!I357</f>
        <v>5.4</v>
      </c>
    </row>
    <row r="123" spans="2:7" ht="20.25" customHeight="1" x14ac:dyDescent="0.2">
      <c r="B123" s="319" t="s">
        <v>172</v>
      </c>
      <c r="C123" s="159" t="s">
        <v>48</v>
      </c>
      <c r="D123" s="160">
        <f>'Charges Data'!F358</f>
        <v>0</v>
      </c>
      <c r="E123" s="163">
        <f>'Charges Data'!G358</f>
        <v>0</v>
      </c>
      <c r="F123" s="163">
        <f>'Charges Data'!H358</f>
        <v>0</v>
      </c>
      <c r="G123" s="164">
        <f>'Charges Data'!I358</f>
        <v>0</v>
      </c>
    </row>
    <row r="124" spans="2:7" ht="20.25" customHeight="1" x14ac:dyDescent="0.2">
      <c r="B124" s="318"/>
      <c r="C124" s="159" t="s">
        <v>49</v>
      </c>
      <c r="D124" s="160">
        <f>'Charges Data'!F359</f>
        <v>1</v>
      </c>
      <c r="E124" s="163">
        <f>'Charges Data'!G359</f>
        <v>3.3</v>
      </c>
      <c r="F124" s="163">
        <f>'Charges Data'!H359</f>
        <v>3.3</v>
      </c>
      <c r="G124" s="164">
        <f>'Charges Data'!I359</f>
        <v>3.3</v>
      </c>
    </row>
    <row r="125" spans="2:7" ht="20.25" customHeight="1" x14ac:dyDescent="0.2">
      <c r="B125" s="330" t="s">
        <v>173</v>
      </c>
      <c r="C125" s="200" t="s">
        <v>48</v>
      </c>
      <c r="D125" s="201">
        <f>'Charges Data'!F398</f>
        <v>4</v>
      </c>
      <c r="E125" s="202">
        <f>'Charges Data'!G398</f>
        <v>5.7</v>
      </c>
      <c r="F125" s="202">
        <f>'Charges Data'!H398</f>
        <v>10.675000000000001</v>
      </c>
      <c r="G125" s="203">
        <f>'Charges Data'!I398</f>
        <v>16</v>
      </c>
    </row>
    <row r="126" spans="2:7" ht="20.25" customHeight="1" x14ac:dyDescent="0.2">
      <c r="B126" s="331"/>
      <c r="C126" s="200" t="s">
        <v>49</v>
      </c>
      <c r="D126" s="201">
        <f>'Charges Data'!F399</f>
        <v>4</v>
      </c>
      <c r="E126" s="202">
        <f>'Charges Data'!G399</f>
        <v>3.75</v>
      </c>
      <c r="F126" s="202">
        <f>'Charges Data'!H399</f>
        <v>7.3375000000000004</v>
      </c>
      <c r="G126" s="203">
        <f>'Charges Data'!I399</f>
        <v>12</v>
      </c>
    </row>
    <row r="127" spans="2:7" ht="20.25" customHeight="1" x14ac:dyDescent="0.2">
      <c r="B127" s="319" t="s">
        <v>187</v>
      </c>
      <c r="C127" s="159" t="s">
        <v>48</v>
      </c>
      <c r="D127" s="160">
        <f>'Charges Data'!F402</f>
        <v>1</v>
      </c>
      <c r="E127" s="163">
        <f>'Charges Data'!G402</f>
        <v>5</v>
      </c>
      <c r="F127" s="163">
        <f>'Charges Data'!H402</f>
        <v>5</v>
      </c>
      <c r="G127" s="164">
        <f>'Charges Data'!I402</f>
        <v>5</v>
      </c>
    </row>
    <row r="128" spans="2:7" ht="20.25" customHeight="1" x14ac:dyDescent="0.2">
      <c r="B128" s="319"/>
      <c r="C128" s="159" t="s">
        <v>49</v>
      </c>
      <c r="D128" s="160">
        <f>'Charges Data'!F403</f>
        <v>1</v>
      </c>
      <c r="E128" s="163">
        <f>'Charges Data'!G403</f>
        <v>3</v>
      </c>
      <c r="F128" s="163">
        <f>'Charges Data'!H403</f>
        <v>3</v>
      </c>
      <c r="G128" s="164">
        <f>'Charges Data'!I403</f>
        <v>3</v>
      </c>
    </row>
    <row r="129" spans="2:7" ht="20.25" customHeight="1" x14ac:dyDescent="0.2">
      <c r="B129" s="319"/>
      <c r="C129" s="159" t="s">
        <v>57</v>
      </c>
      <c r="D129" s="160">
        <f>'Charges Data'!F404</f>
        <v>1</v>
      </c>
      <c r="E129" s="163">
        <f>'Charges Data'!G404</f>
        <v>3</v>
      </c>
      <c r="F129" s="163">
        <f>'Charges Data'!H404</f>
        <v>3</v>
      </c>
      <c r="G129" s="164">
        <f>'Charges Data'!I404</f>
        <v>3</v>
      </c>
    </row>
    <row r="130" spans="2:7" ht="20.25" customHeight="1" x14ac:dyDescent="0.2">
      <c r="B130" s="318"/>
      <c r="C130" s="159" t="s">
        <v>43</v>
      </c>
      <c r="D130" s="160">
        <f>'Charges Data'!F405</f>
        <v>0</v>
      </c>
      <c r="E130" s="163">
        <f>'Charges Data'!G405</f>
        <v>0</v>
      </c>
      <c r="F130" s="163">
        <f>'Charges Data'!H405</f>
        <v>0</v>
      </c>
      <c r="G130" s="164">
        <f>'Charges Data'!I405</f>
        <v>0</v>
      </c>
    </row>
    <row r="131" spans="2:7" ht="20.25" customHeight="1" x14ac:dyDescent="0.2">
      <c r="B131" s="329" t="s">
        <v>188</v>
      </c>
      <c r="C131" s="200" t="s">
        <v>48</v>
      </c>
      <c r="D131" s="201">
        <f>'Charges Data'!F306</f>
        <v>4</v>
      </c>
      <c r="E131" s="202">
        <f>'Charges Data'!G306</f>
        <v>0</v>
      </c>
      <c r="F131" s="202">
        <f>'Charges Data'!H306</f>
        <v>9.9</v>
      </c>
      <c r="G131" s="203">
        <f>'Charges Data'!I306</f>
        <v>16.600000000000001</v>
      </c>
    </row>
    <row r="132" spans="2:7" ht="20.25" customHeight="1" x14ac:dyDescent="0.2">
      <c r="B132" s="330"/>
      <c r="C132" s="200" t="s">
        <v>49</v>
      </c>
      <c r="D132" s="201">
        <f>'Charges Data'!F307</f>
        <v>4</v>
      </c>
      <c r="E132" s="202">
        <f>'Charges Data'!G307</f>
        <v>0</v>
      </c>
      <c r="F132" s="202">
        <f>'Charges Data'!H307</f>
        <v>9</v>
      </c>
      <c r="G132" s="203">
        <f>'Charges Data'!I307</f>
        <v>16.600000000000001</v>
      </c>
    </row>
    <row r="133" spans="2:7" ht="20.25" customHeight="1" x14ac:dyDescent="0.2">
      <c r="B133" s="331"/>
      <c r="C133" s="200" t="s">
        <v>43</v>
      </c>
      <c r="D133" s="201">
        <f>'Charges Data'!F309</f>
        <v>2</v>
      </c>
      <c r="E133" s="202">
        <f>'Charges Data'!G309</f>
        <v>4.1500000000000004</v>
      </c>
      <c r="F133" s="202">
        <f>'Charges Data'!H309</f>
        <v>10.375</v>
      </c>
      <c r="G133" s="203">
        <f>'Charges Data'!I309</f>
        <v>16.600000000000001</v>
      </c>
    </row>
    <row r="134" spans="2:7" ht="20.25" customHeight="1" x14ac:dyDescent="0.2">
      <c r="B134" s="319" t="s">
        <v>189</v>
      </c>
      <c r="C134" s="159" t="s">
        <v>48</v>
      </c>
      <c r="D134" s="160">
        <f>'Charges Data'!F310</f>
        <v>18</v>
      </c>
      <c r="E134" s="163">
        <f>'Charges Data'!G310</f>
        <v>0</v>
      </c>
      <c r="F134" s="163">
        <f>'Charges Data'!H310</f>
        <v>7.7211111111111119</v>
      </c>
      <c r="G134" s="164">
        <f>'Charges Data'!I310</f>
        <v>11.1</v>
      </c>
    </row>
    <row r="135" spans="2:7" ht="20.25" customHeight="1" x14ac:dyDescent="0.2">
      <c r="B135" s="319"/>
      <c r="C135" s="159" t="s">
        <v>49</v>
      </c>
      <c r="D135" s="160">
        <f>'Charges Data'!F311</f>
        <v>17</v>
      </c>
      <c r="E135" s="163">
        <f>'Charges Data'!G311</f>
        <v>3</v>
      </c>
      <c r="F135" s="163">
        <f>'Charges Data'!H311</f>
        <v>4.9570588235294117</v>
      </c>
      <c r="G135" s="164">
        <f>'Charges Data'!I311</f>
        <v>7.5</v>
      </c>
    </row>
    <row r="136" spans="2:7" ht="20.25" customHeight="1" x14ac:dyDescent="0.2">
      <c r="B136" s="319"/>
      <c r="C136" s="159" t="s">
        <v>57</v>
      </c>
      <c r="D136" s="160">
        <f>'Charges Data'!F312</f>
        <v>14</v>
      </c>
      <c r="E136" s="163">
        <f>'Charges Data'!G312</f>
        <v>3</v>
      </c>
      <c r="F136" s="163">
        <f>'Charges Data'!H312</f>
        <v>5.3764285714285709</v>
      </c>
      <c r="G136" s="164">
        <f>'Charges Data'!I312</f>
        <v>8.35</v>
      </c>
    </row>
    <row r="137" spans="2:7" ht="20.25" customHeight="1" x14ac:dyDescent="0.2">
      <c r="B137" s="318"/>
      <c r="C137" s="159" t="s">
        <v>43</v>
      </c>
      <c r="D137" s="160">
        <f>'Charges Data'!F313</f>
        <v>10</v>
      </c>
      <c r="E137" s="163">
        <f>'Charges Data'!G313</f>
        <v>2</v>
      </c>
      <c r="F137" s="163">
        <f>'Charges Data'!H313</f>
        <v>5.1670000000000007</v>
      </c>
      <c r="G137" s="164">
        <f>'Charges Data'!I313</f>
        <v>8.35</v>
      </c>
    </row>
    <row r="138" spans="2:7" ht="20.25" customHeight="1" x14ac:dyDescent="0.2">
      <c r="B138" s="330" t="s">
        <v>190</v>
      </c>
      <c r="C138" s="200" t="s">
        <v>48</v>
      </c>
      <c r="D138" s="201">
        <f>'Charges Data'!F314</f>
        <v>6</v>
      </c>
      <c r="E138" s="202">
        <f>'Charges Data'!G314</f>
        <v>0</v>
      </c>
      <c r="F138" s="202">
        <f>'Charges Data'!H314</f>
        <v>50.125</v>
      </c>
      <c r="G138" s="203">
        <f>'Charges Data'!I314</f>
        <v>78.95</v>
      </c>
    </row>
    <row r="139" spans="2:7" ht="20.25" customHeight="1" x14ac:dyDescent="0.2">
      <c r="B139" s="330"/>
      <c r="C139" s="200" t="s">
        <v>49</v>
      </c>
      <c r="D139" s="201">
        <f>'Charges Data'!F315</f>
        <v>5</v>
      </c>
      <c r="E139" s="202">
        <f>'Charges Data'!G315</f>
        <v>25</v>
      </c>
      <c r="F139" s="202">
        <f>'Charges Data'!H315</f>
        <v>29.420000000000005</v>
      </c>
      <c r="G139" s="203">
        <f>'Charges Data'!I315</f>
        <v>39.5</v>
      </c>
    </row>
    <row r="140" spans="2:7" ht="20.25" customHeight="1" x14ac:dyDescent="0.2">
      <c r="B140" s="330"/>
      <c r="C140" s="200" t="s">
        <v>57</v>
      </c>
      <c r="D140" s="201">
        <f>'Charges Data'!F316</f>
        <v>5</v>
      </c>
      <c r="E140" s="202">
        <f>'Charges Data'!G316</f>
        <v>25</v>
      </c>
      <c r="F140" s="202">
        <f>'Charges Data'!H316</f>
        <v>31.420000000000005</v>
      </c>
      <c r="G140" s="203">
        <f>'Charges Data'!I316</f>
        <v>39.5</v>
      </c>
    </row>
    <row r="141" spans="2:7" ht="20.25" customHeight="1" x14ac:dyDescent="0.2">
      <c r="B141" s="331"/>
      <c r="C141" s="200" t="s">
        <v>43</v>
      </c>
      <c r="D141" s="201">
        <f>'Charges Data'!F317</f>
        <v>3</v>
      </c>
      <c r="E141" s="202">
        <f>'Charges Data'!G317</f>
        <v>25</v>
      </c>
      <c r="F141" s="202">
        <f>'Charges Data'!H317</f>
        <v>30.566666666666666</v>
      </c>
      <c r="G141" s="203">
        <f>'Charges Data'!I317</f>
        <v>37.5</v>
      </c>
    </row>
    <row r="142" spans="2:7" ht="20.25" customHeight="1" x14ac:dyDescent="0.2">
      <c r="B142" s="319" t="s">
        <v>191</v>
      </c>
      <c r="C142" s="159" t="s">
        <v>48</v>
      </c>
      <c r="D142" s="160">
        <f>'Charges Data'!F318</f>
        <v>8</v>
      </c>
      <c r="E142" s="163">
        <f>'Charges Data'!G318</f>
        <v>0</v>
      </c>
      <c r="F142" s="163">
        <f>'Charges Data'!H318</f>
        <v>4.5187499999999998</v>
      </c>
      <c r="G142" s="164">
        <f>'Charges Data'!I318</f>
        <v>7.8</v>
      </c>
    </row>
    <row r="143" spans="2:7" ht="20.25" customHeight="1" x14ac:dyDescent="0.2">
      <c r="B143" s="319"/>
      <c r="C143" s="159" t="s">
        <v>49</v>
      </c>
      <c r="D143" s="160">
        <f>'Charges Data'!F319</f>
        <v>8</v>
      </c>
      <c r="E143" s="163">
        <f>'Charges Data'!G319</f>
        <v>0</v>
      </c>
      <c r="F143" s="163">
        <f>'Charges Data'!H319</f>
        <v>2.5249999999999999</v>
      </c>
      <c r="G143" s="164">
        <f>'Charges Data'!I319</f>
        <v>4.05</v>
      </c>
    </row>
    <row r="144" spans="2:7" ht="20.25" customHeight="1" x14ac:dyDescent="0.2">
      <c r="B144" s="319"/>
      <c r="C144" s="159" t="s">
        <v>57</v>
      </c>
      <c r="D144" s="160">
        <f>'Charges Data'!F320</f>
        <v>6</v>
      </c>
      <c r="E144" s="163">
        <f>'Charges Data'!G320</f>
        <v>0</v>
      </c>
      <c r="F144" s="163">
        <f>'Charges Data'!H320</f>
        <v>2.5083333333333333</v>
      </c>
      <c r="G144" s="164">
        <f>'Charges Data'!I320</f>
        <v>4</v>
      </c>
    </row>
    <row r="145" spans="2:7" ht="20.25" customHeight="1" x14ac:dyDescent="0.2">
      <c r="B145" s="318"/>
      <c r="C145" s="159" t="s">
        <v>43</v>
      </c>
      <c r="D145" s="160">
        <f>'Charges Data'!F321</f>
        <v>4</v>
      </c>
      <c r="E145" s="163">
        <f>'Charges Data'!G321</f>
        <v>0</v>
      </c>
      <c r="F145" s="163">
        <f>'Charges Data'!H321</f>
        <v>3.2</v>
      </c>
      <c r="G145" s="164">
        <f>'Charges Data'!I321</f>
        <v>6.8</v>
      </c>
    </row>
    <row r="146" spans="2:7" ht="20.25" customHeight="1" x14ac:dyDescent="0.2">
      <c r="B146" s="330" t="s">
        <v>53</v>
      </c>
      <c r="C146" s="200" t="s">
        <v>48</v>
      </c>
      <c r="D146" s="201">
        <f>'Charges Data'!F322</f>
        <v>8</v>
      </c>
      <c r="E146" s="202">
        <f>'Charges Data'!G322</f>
        <v>0</v>
      </c>
      <c r="F146" s="202">
        <f>'Charges Data'!H322</f>
        <v>55.031250000000007</v>
      </c>
      <c r="G146" s="203">
        <f>'Charges Data'!I322</f>
        <v>74.5</v>
      </c>
    </row>
    <row r="147" spans="2:7" ht="20.25" customHeight="1" x14ac:dyDescent="0.2">
      <c r="B147" s="330"/>
      <c r="C147" s="200" t="s">
        <v>49</v>
      </c>
      <c r="D147" s="201">
        <f>'Charges Data'!F323</f>
        <v>8</v>
      </c>
      <c r="E147" s="202">
        <f>'Charges Data'!G323</f>
        <v>0</v>
      </c>
      <c r="F147" s="202">
        <f>'Charges Data'!H323</f>
        <v>29.599999999999998</v>
      </c>
      <c r="G147" s="203">
        <f>'Charges Data'!I323</f>
        <v>51</v>
      </c>
    </row>
    <row r="148" spans="2:7" ht="20.25" customHeight="1" x14ac:dyDescent="0.2">
      <c r="B148" s="330"/>
      <c r="C148" s="200" t="s">
        <v>57</v>
      </c>
      <c r="D148" s="201">
        <f>'Charges Data'!F324</f>
        <v>7</v>
      </c>
      <c r="E148" s="202">
        <f>'Charges Data'!G324</f>
        <v>0</v>
      </c>
      <c r="F148" s="202">
        <f>'Charges Data'!H324</f>
        <v>28.357142857142854</v>
      </c>
      <c r="G148" s="203">
        <f>'Charges Data'!I324</f>
        <v>51</v>
      </c>
    </row>
    <row r="149" spans="2:7" ht="20.25" customHeight="1" x14ac:dyDescent="0.2">
      <c r="B149" s="331"/>
      <c r="C149" s="200" t="s">
        <v>43</v>
      </c>
      <c r="D149" s="201">
        <f>'Charges Data'!F325</f>
        <v>4</v>
      </c>
      <c r="E149" s="202">
        <f>'Charges Data'!G325</f>
        <v>0</v>
      </c>
      <c r="F149" s="202">
        <f>'Charges Data'!H325</f>
        <v>29.675000000000001</v>
      </c>
      <c r="G149" s="203">
        <f>'Charges Data'!I325</f>
        <v>51</v>
      </c>
    </row>
    <row r="150" spans="2:7" ht="20.25" customHeight="1" x14ac:dyDescent="0.2">
      <c r="B150" s="319" t="s">
        <v>192</v>
      </c>
      <c r="C150" s="159" t="s">
        <v>48</v>
      </c>
      <c r="D150" s="160">
        <f>'Charges Data'!F326</f>
        <v>14</v>
      </c>
      <c r="E150" s="163">
        <f>'Charges Data'!G326</f>
        <v>12</v>
      </c>
      <c r="F150" s="163">
        <f>'Charges Data'!H326</f>
        <v>23.457142857142856</v>
      </c>
      <c r="G150" s="164">
        <f>'Charges Data'!I326</f>
        <v>40</v>
      </c>
    </row>
    <row r="151" spans="2:7" ht="20.25" customHeight="1" x14ac:dyDescent="0.2">
      <c r="B151" s="319"/>
      <c r="C151" s="159" t="s">
        <v>49</v>
      </c>
      <c r="D151" s="160">
        <f>'Charges Data'!F327</f>
        <v>14</v>
      </c>
      <c r="E151" s="163">
        <f>'Charges Data'!G327</f>
        <v>6</v>
      </c>
      <c r="F151" s="163">
        <f>'Charges Data'!H327</f>
        <v>9.6214285714285701</v>
      </c>
      <c r="G151" s="164">
        <f>'Charges Data'!I327</f>
        <v>18</v>
      </c>
    </row>
    <row r="152" spans="2:7" ht="20.25" customHeight="1" x14ac:dyDescent="0.2">
      <c r="B152" s="319"/>
      <c r="C152" s="159" t="s">
        <v>57</v>
      </c>
      <c r="D152" s="160">
        <f>'Charges Data'!F328</f>
        <v>13</v>
      </c>
      <c r="E152" s="163">
        <f>'Charges Data'!G328</f>
        <v>8.5</v>
      </c>
      <c r="F152" s="163">
        <f>'Charges Data'!H328</f>
        <v>14.973076923076924</v>
      </c>
      <c r="G152" s="164">
        <f>'Charges Data'!I328</f>
        <v>22</v>
      </c>
    </row>
    <row r="153" spans="2:7" ht="20.25" customHeight="1" x14ac:dyDescent="0.2">
      <c r="B153" s="318"/>
      <c r="C153" s="159" t="s">
        <v>43</v>
      </c>
      <c r="D153" s="160">
        <f>'Charges Data'!F329</f>
        <v>9</v>
      </c>
      <c r="E153" s="163">
        <f>'Charges Data'!G329</f>
        <v>7.5</v>
      </c>
      <c r="F153" s="163">
        <f>'Charges Data'!H329</f>
        <v>15.433333333333334</v>
      </c>
      <c r="G153" s="164">
        <f>'Charges Data'!I329</f>
        <v>25</v>
      </c>
    </row>
    <row r="154" spans="2:7" ht="20.25" customHeight="1" x14ac:dyDescent="0.2">
      <c r="B154" s="330" t="s">
        <v>193</v>
      </c>
      <c r="C154" s="200" t="s">
        <v>48</v>
      </c>
      <c r="D154" s="201">
        <f>'Charges Data'!F330</f>
        <v>12</v>
      </c>
      <c r="E154" s="202">
        <f>'Charges Data'!G330</f>
        <v>8.5</v>
      </c>
      <c r="F154" s="202">
        <f>'Charges Data'!H330</f>
        <v>16.858333333333334</v>
      </c>
      <c r="G154" s="203">
        <f>'Charges Data'!I330</f>
        <v>28</v>
      </c>
    </row>
    <row r="155" spans="2:7" ht="20.25" customHeight="1" x14ac:dyDescent="0.2">
      <c r="B155" s="330"/>
      <c r="C155" s="200" t="s">
        <v>49</v>
      </c>
      <c r="D155" s="201">
        <f>'Charges Data'!F331</f>
        <v>12</v>
      </c>
      <c r="E155" s="202">
        <f>'Charges Data'!G331</f>
        <v>5</v>
      </c>
      <c r="F155" s="202">
        <f>'Charges Data'!H331</f>
        <v>7.4333333333333336</v>
      </c>
      <c r="G155" s="203">
        <f>'Charges Data'!I331</f>
        <v>14</v>
      </c>
    </row>
    <row r="156" spans="2:7" ht="20.25" customHeight="1" x14ac:dyDescent="0.2">
      <c r="B156" s="330"/>
      <c r="C156" s="200" t="s">
        <v>57</v>
      </c>
      <c r="D156" s="201">
        <f>'Charges Data'!F332</f>
        <v>11</v>
      </c>
      <c r="E156" s="202">
        <f>'Charges Data'!G332</f>
        <v>5.5</v>
      </c>
      <c r="F156" s="202">
        <f>'Charges Data'!H332</f>
        <v>12.063636363636363</v>
      </c>
      <c r="G156" s="203">
        <f>'Charges Data'!I332</f>
        <v>18.5</v>
      </c>
    </row>
    <row r="157" spans="2:7" ht="20.25" customHeight="1" x14ac:dyDescent="0.2">
      <c r="B157" s="331"/>
      <c r="C157" s="200" t="s">
        <v>43</v>
      </c>
      <c r="D157" s="201">
        <f>'Charges Data'!F333</f>
        <v>7</v>
      </c>
      <c r="E157" s="202">
        <f>'Charges Data'!G333</f>
        <v>7</v>
      </c>
      <c r="F157" s="202">
        <f>'Charges Data'!H333</f>
        <v>10.299999999999999</v>
      </c>
      <c r="G157" s="203">
        <f>'Charges Data'!I333</f>
        <v>17.600000000000001</v>
      </c>
    </row>
    <row r="158" spans="2:7" ht="20.25" customHeight="1" x14ac:dyDescent="0.2">
      <c r="B158" s="319" t="s">
        <v>194</v>
      </c>
      <c r="C158" s="159" t="s">
        <v>48</v>
      </c>
      <c r="D158" s="160">
        <f>'Charges Data'!F334</f>
        <v>13</v>
      </c>
      <c r="E158" s="163">
        <f>'Charges Data'!G334</f>
        <v>140</v>
      </c>
      <c r="F158" s="163">
        <f>'Charges Data'!H334</f>
        <v>303.8692307692308</v>
      </c>
      <c r="G158" s="164">
        <f>'Charges Data'!I334</f>
        <v>479.3</v>
      </c>
    </row>
    <row r="159" spans="2:7" ht="20.25" customHeight="1" x14ac:dyDescent="0.2">
      <c r="B159" s="319"/>
      <c r="C159" s="159" t="s">
        <v>49</v>
      </c>
      <c r="D159" s="160">
        <f>'Charges Data'!F335</f>
        <v>13</v>
      </c>
      <c r="E159" s="163">
        <f>'Charges Data'!G335</f>
        <v>20</v>
      </c>
      <c r="F159" s="163">
        <f>'Charges Data'!H335</f>
        <v>66.692307692307693</v>
      </c>
      <c r="G159" s="164">
        <f>'Charges Data'!I335</f>
        <v>110</v>
      </c>
    </row>
    <row r="160" spans="2:7" ht="20.25" customHeight="1" x14ac:dyDescent="0.2">
      <c r="B160" s="319"/>
      <c r="C160" s="159" t="s">
        <v>57</v>
      </c>
      <c r="D160" s="160">
        <f>'Charges Data'!F336</f>
        <v>13</v>
      </c>
      <c r="E160" s="163">
        <f>'Charges Data'!G336</f>
        <v>80</v>
      </c>
      <c r="F160" s="163">
        <f>'Charges Data'!H336</f>
        <v>201.03461538461536</v>
      </c>
      <c r="G160" s="164">
        <f>'Charges Data'!I336</f>
        <v>359.45</v>
      </c>
    </row>
    <row r="161" spans="2:7" ht="20.25" customHeight="1" x14ac:dyDescent="0.2">
      <c r="B161" s="318"/>
      <c r="C161" s="159" t="s">
        <v>43</v>
      </c>
      <c r="D161" s="160">
        <f>'Charges Data'!F337</f>
        <v>9</v>
      </c>
      <c r="E161" s="163">
        <f>'Charges Data'!G337</f>
        <v>80</v>
      </c>
      <c r="F161" s="163">
        <f>'Charges Data'!H337</f>
        <v>180.55555555555554</v>
      </c>
      <c r="G161" s="164">
        <f>'Charges Data'!I337</f>
        <v>260</v>
      </c>
    </row>
    <row r="162" spans="2:7" ht="20.25" customHeight="1" x14ac:dyDescent="0.2">
      <c r="B162" s="330" t="s">
        <v>195</v>
      </c>
      <c r="C162" s="200" t="s">
        <v>48</v>
      </c>
      <c r="D162" s="201">
        <f>'Charges Data'!F338</f>
        <v>9</v>
      </c>
      <c r="E162" s="202">
        <f>'Charges Data'!G338</f>
        <v>7.5</v>
      </c>
      <c r="F162" s="202">
        <f>'Charges Data'!H338</f>
        <v>11.883333333333333</v>
      </c>
      <c r="G162" s="203">
        <f>'Charges Data'!I338</f>
        <v>17</v>
      </c>
    </row>
    <row r="163" spans="2:7" ht="20.25" customHeight="1" x14ac:dyDescent="0.2">
      <c r="B163" s="330"/>
      <c r="C163" s="200" t="s">
        <v>49</v>
      </c>
      <c r="D163" s="201">
        <f>'Charges Data'!F339</f>
        <v>9</v>
      </c>
      <c r="E163" s="202">
        <f>'Charges Data'!G339</f>
        <v>3.5</v>
      </c>
      <c r="F163" s="202">
        <f>'Charges Data'!H339</f>
        <v>4.7222222222222223</v>
      </c>
      <c r="G163" s="203">
        <f>'Charges Data'!I339</f>
        <v>6</v>
      </c>
    </row>
    <row r="164" spans="2:7" ht="20.25" customHeight="1" x14ac:dyDescent="0.2">
      <c r="B164" s="330"/>
      <c r="C164" s="200" t="s">
        <v>57</v>
      </c>
      <c r="D164" s="201">
        <f>'Charges Data'!F340</f>
        <v>8</v>
      </c>
      <c r="E164" s="202">
        <f>'Charges Data'!G340</f>
        <v>4</v>
      </c>
      <c r="F164" s="202">
        <f>'Charges Data'!H340</f>
        <v>8.6125000000000007</v>
      </c>
      <c r="G164" s="203">
        <f>'Charges Data'!I340</f>
        <v>13</v>
      </c>
    </row>
    <row r="165" spans="2:7" ht="20.25" customHeight="1" x14ac:dyDescent="0.2">
      <c r="B165" s="331"/>
      <c r="C165" s="200" t="s">
        <v>43</v>
      </c>
      <c r="D165" s="201">
        <f>'Charges Data'!F341</f>
        <v>5</v>
      </c>
      <c r="E165" s="202">
        <f>'Charges Data'!G341</f>
        <v>4</v>
      </c>
      <c r="F165" s="202">
        <f>'Charges Data'!H341</f>
        <v>7</v>
      </c>
      <c r="G165" s="203">
        <f>'Charges Data'!I341</f>
        <v>13</v>
      </c>
    </row>
    <row r="166" spans="2:7" ht="20.25" customHeight="1" x14ac:dyDescent="0.2">
      <c r="B166" s="319" t="s">
        <v>196</v>
      </c>
      <c r="C166" s="159" t="s">
        <v>48</v>
      </c>
      <c r="D166" s="160">
        <f>'Charges Data'!F406</f>
        <v>0</v>
      </c>
      <c r="E166" s="163">
        <f>'Charges Data'!G406</f>
        <v>0</v>
      </c>
      <c r="F166" s="163">
        <f>'Charges Data'!H406</f>
        <v>0</v>
      </c>
      <c r="G166" s="164">
        <f>'Charges Data'!I406</f>
        <v>0</v>
      </c>
    </row>
    <row r="167" spans="2:7" ht="20.25" customHeight="1" x14ac:dyDescent="0.2">
      <c r="B167" s="319"/>
      <c r="C167" s="159" t="s">
        <v>49</v>
      </c>
      <c r="D167" s="160">
        <f>'Charges Data'!F407</f>
        <v>0</v>
      </c>
      <c r="E167" s="163">
        <f>'Charges Data'!G407</f>
        <v>0</v>
      </c>
      <c r="F167" s="163">
        <f>'Charges Data'!H407</f>
        <v>0</v>
      </c>
      <c r="G167" s="164">
        <f>'Charges Data'!I407</f>
        <v>0</v>
      </c>
    </row>
    <row r="168" spans="2:7" ht="20.25" customHeight="1" x14ac:dyDescent="0.2">
      <c r="B168" s="319"/>
      <c r="C168" s="159" t="s">
        <v>57</v>
      </c>
      <c r="D168" s="160">
        <f>'Charges Data'!F408</f>
        <v>0</v>
      </c>
      <c r="E168" s="163">
        <f>'Charges Data'!G408</f>
        <v>0</v>
      </c>
      <c r="F168" s="163">
        <f>'Charges Data'!H408</f>
        <v>0</v>
      </c>
      <c r="G168" s="164">
        <f>'Charges Data'!I408</f>
        <v>0</v>
      </c>
    </row>
    <row r="169" spans="2:7" ht="20.25" customHeight="1" x14ac:dyDescent="0.2">
      <c r="B169" s="318"/>
      <c r="C169" s="159" t="s">
        <v>43</v>
      </c>
      <c r="D169" s="160">
        <f>'Charges Data'!F409</f>
        <v>0</v>
      </c>
      <c r="E169" s="163">
        <f>'Charges Data'!G409</f>
        <v>0</v>
      </c>
      <c r="F169" s="163">
        <f>'Charges Data'!H409</f>
        <v>0</v>
      </c>
      <c r="G169" s="164">
        <f>'Charges Data'!I409</f>
        <v>0</v>
      </c>
    </row>
    <row r="170" spans="2:7" ht="20.25" customHeight="1" x14ac:dyDescent="0.2">
      <c r="B170" s="330" t="s">
        <v>197</v>
      </c>
      <c r="C170" s="200" t="s">
        <v>48</v>
      </c>
      <c r="D170" s="201">
        <f>'Charges Data'!F410</f>
        <v>3</v>
      </c>
      <c r="E170" s="202">
        <f>'Charges Data'!G410</f>
        <v>19</v>
      </c>
      <c r="F170" s="202">
        <f>'Charges Data'!H410</f>
        <v>23</v>
      </c>
      <c r="G170" s="203">
        <f>'Charges Data'!I410</f>
        <v>30</v>
      </c>
    </row>
    <row r="171" spans="2:7" ht="20.25" customHeight="1" x14ac:dyDescent="0.2">
      <c r="B171" s="330"/>
      <c r="C171" s="200" t="s">
        <v>49</v>
      </c>
      <c r="D171" s="201">
        <f>'Charges Data'!F411</f>
        <v>1</v>
      </c>
      <c r="E171" s="202">
        <f>'Charges Data'!G411</f>
        <v>10</v>
      </c>
      <c r="F171" s="202">
        <f>'Charges Data'!H411</f>
        <v>10</v>
      </c>
      <c r="G171" s="203">
        <f>'Charges Data'!I411</f>
        <v>10</v>
      </c>
    </row>
    <row r="172" spans="2:7" ht="20.25" customHeight="1" x14ac:dyDescent="0.2">
      <c r="B172" s="330"/>
      <c r="C172" s="200" t="s">
        <v>57</v>
      </c>
      <c r="D172" s="201">
        <f>'Charges Data'!F412</f>
        <v>2</v>
      </c>
      <c r="E172" s="202">
        <f>'Charges Data'!G412</f>
        <v>10</v>
      </c>
      <c r="F172" s="202">
        <f>'Charges Data'!H412</f>
        <v>20</v>
      </c>
      <c r="G172" s="203">
        <f>'Charges Data'!I412</f>
        <v>30</v>
      </c>
    </row>
    <row r="173" spans="2:7" ht="20.25" customHeight="1" x14ac:dyDescent="0.2">
      <c r="B173" s="331"/>
      <c r="C173" s="200" t="s">
        <v>43</v>
      </c>
      <c r="D173" s="201">
        <f>'Charges Data'!F413</f>
        <v>1</v>
      </c>
      <c r="E173" s="202">
        <f>'Charges Data'!G413</f>
        <v>30</v>
      </c>
      <c r="F173" s="202">
        <f>'Charges Data'!H413</f>
        <v>30</v>
      </c>
      <c r="G173" s="203">
        <f>'Charges Data'!I413</f>
        <v>30</v>
      </c>
    </row>
    <row r="174" spans="2:7" ht="20.25" customHeight="1" x14ac:dyDescent="0.2">
      <c r="B174" s="319" t="s">
        <v>198</v>
      </c>
      <c r="C174" s="159" t="s">
        <v>48</v>
      </c>
      <c r="D174" s="160">
        <f>'Charges Data'!F414</f>
        <v>1</v>
      </c>
      <c r="E174" s="163">
        <f>'Charges Data'!G414</f>
        <v>20</v>
      </c>
      <c r="F174" s="163">
        <f>'Charges Data'!H414</f>
        <v>20</v>
      </c>
      <c r="G174" s="164">
        <f>'Charges Data'!I414</f>
        <v>20</v>
      </c>
    </row>
    <row r="175" spans="2:7" ht="20.25" customHeight="1" x14ac:dyDescent="0.2">
      <c r="B175" s="318"/>
      <c r="C175" s="159" t="s">
        <v>49</v>
      </c>
      <c r="D175" s="160">
        <f>'Charges Data'!F415</f>
        <v>1</v>
      </c>
      <c r="E175" s="163">
        <f>'Charges Data'!G415</f>
        <v>20</v>
      </c>
      <c r="F175" s="163">
        <f>'Charges Data'!H415</f>
        <v>20</v>
      </c>
      <c r="G175" s="164">
        <f>'Charges Data'!I415</f>
        <v>20</v>
      </c>
    </row>
    <row r="176" spans="2:7" ht="20.25" customHeight="1" x14ac:dyDescent="0.2">
      <c r="B176" s="330" t="s">
        <v>199</v>
      </c>
      <c r="C176" s="200" t="s">
        <v>48</v>
      </c>
      <c r="D176" s="201">
        <f>'Charges Data'!F418</f>
        <v>3</v>
      </c>
      <c r="E176" s="202">
        <f>'Charges Data'!G418</f>
        <v>10.9</v>
      </c>
      <c r="F176" s="202">
        <f>'Charges Data'!H418</f>
        <v>12.316666666666668</v>
      </c>
      <c r="G176" s="203">
        <f>'Charges Data'!I418</f>
        <v>15</v>
      </c>
    </row>
    <row r="177" spans="2:7" ht="20.25" customHeight="1" x14ac:dyDescent="0.2">
      <c r="B177" s="331"/>
      <c r="C177" s="200" t="s">
        <v>49</v>
      </c>
      <c r="D177" s="201">
        <f>'Charges Data'!F419</f>
        <v>3</v>
      </c>
      <c r="E177" s="202">
        <f>'Charges Data'!G419</f>
        <v>5.55</v>
      </c>
      <c r="F177" s="202">
        <f>'Charges Data'!H419</f>
        <v>6.4666666666666659</v>
      </c>
      <c r="G177" s="203">
        <f>'Charges Data'!I419</f>
        <v>7.5</v>
      </c>
    </row>
    <row r="178" spans="2:7" ht="20.25" customHeight="1" x14ac:dyDescent="0.2">
      <c r="B178" s="319" t="s">
        <v>200</v>
      </c>
      <c r="C178" s="159" t="s">
        <v>48</v>
      </c>
      <c r="D178" s="160">
        <f>'Charges Data'!F422</f>
        <v>2</v>
      </c>
      <c r="E178" s="163">
        <f>'Charges Data'!G422</f>
        <v>10.9</v>
      </c>
      <c r="F178" s="163">
        <f>'Charges Data'!H422</f>
        <v>11</v>
      </c>
      <c r="G178" s="164">
        <f>'Charges Data'!I422</f>
        <v>11.1</v>
      </c>
    </row>
    <row r="179" spans="2:7" ht="20.25" customHeight="1" x14ac:dyDescent="0.2">
      <c r="B179" s="319"/>
      <c r="C179" s="159" t="s">
        <v>49</v>
      </c>
      <c r="D179" s="160">
        <f>'Charges Data'!F423</f>
        <v>2</v>
      </c>
      <c r="E179" s="163">
        <f>'Charges Data'!G423</f>
        <v>5.55</v>
      </c>
      <c r="F179" s="163">
        <f>'Charges Data'!H423</f>
        <v>5.9499999999999993</v>
      </c>
      <c r="G179" s="164">
        <f>'Charges Data'!I423</f>
        <v>6.35</v>
      </c>
    </row>
    <row r="180" spans="2:7" ht="20.25" customHeight="1" x14ac:dyDescent="0.2">
      <c r="B180" s="318"/>
      <c r="C180" s="159" t="s">
        <v>43</v>
      </c>
      <c r="D180" s="160">
        <f>'Charges Data'!F425</f>
        <v>1</v>
      </c>
      <c r="E180" s="163">
        <f>'Charges Data'!G425</f>
        <v>6.35</v>
      </c>
      <c r="F180" s="163">
        <f>'Charges Data'!H425</f>
        <v>6.35</v>
      </c>
      <c r="G180" s="164">
        <f>'Charges Data'!I425</f>
        <v>6.35</v>
      </c>
    </row>
    <row r="181" spans="2:7" ht="20.25" customHeight="1" x14ac:dyDescent="0.2">
      <c r="B181" s="330" t="s">
        <v>201</v>
      </c>
      <c r="C181" s="200" t="s">
        <v>48</v>
      </c>
      <c r="D181" s="201">
        <f>'Charges Data'!F426</f>
        <v>3</v>
      </c>
      <c r="E181" s="202">
        <f>'Charges Data'!G426</f>
        <v>10.9</v>
      </c>
      <c r="F181" s="202">
        <f>'Charges Data'!H426</f>
        <v>12.85</v>
      </c>
      <c r="G181" s="203">
        <f>'Charges Data'!I426</f>
        <v>15</v>
      </c>
    </row>
    <row r="182" spans="2:7" ht="20.25" customHeight="1" x14ac:dyDescent="0.2">
      <c r="B182" s="331"/>
      <c r="C182" s="200" t="s">
        <v>49</v>
      </c>
      <c r="D182" s="201">
        <f>'Charges Data'!F427</f>
        <v>3</v>
      </c>
      <c r="E182" s="202">
        <f>'Charges Data'!G427</f>
        <v>6.35</v>
      </c>
      <c r="F182" s="202">
        <f>'Charges Data'!H427</f>
        <v>6.7333333333333334</v>
      </c>
      <c r="G182" s="203">
        <f>'Charges Data'!I427</f>
        <v>7.5</v>
      </c>
    </row>
    <row r="183" spans="2:7" ht="20.25" customHeight="1" x14ac:dyDescent="0.2">
      <c r="B183" s="319" t="s">
        <v>202</v>
      </c>
      <c r="C183" s="159" t="s">
        <v>48</v>
      </c>
      <c r="D183" s="160">
        <f>'Charges Data'!F430</f>
        <v>2</v>
      </c>
      <c r="E183" s="163">
        <f>'Charges Data'!G430</f>
        <v>3.4</v>
      </c>
      <c r="F183" s="163">
        <f>'Charges Data'!H430</f>
        <v>3.9000000000000004</v>
      </c>
      <c r="G183" s="164">
        <f>'Charges Data'!I430</f>
        <v>4.4000000000000004</v>
      </c>
    </row>
    <row r="184" spans="2:7" ht="20.25" customHeight="1" x14ac:dyDescent="0.2">
      <c r="B184" s="319"/>
      <c r="C184" s="159" t="s">
        <v>49</v>
      </c>
      <c r="D184" s="160">
        <f>'Charges Data'!F431</f>
        <v>2</v>
      </c>
      <c r="E184" s="163">
        <f>'Charges Data'!G431</f>
        <v>2.2000000000000002</v>
      </c>
      <c r="F184" s="163">
        <f>'Charges Data'!H431</f>
        <v>2.8</v>
      </c>
      <c r="G184" s="164">
        <f>'Charges Data'!I431</f>
        <v>3.4</v>
      </c>
    </row>
    <row r="185" spans="2:7" ht="20.25" customHeight="1" x14ac:dyDescent="0.2">
      <c r="B185" s="319"/>
      <c r="C185" s="159" t="s">
        <v>57</v>
      </c>
      <c r="D185" s="160">
        <f>'Charges Data'!F432</f>
        <v>2</v>
      </c>
      <c r="E185" s="163">
        <f>'Charges Data'!G432</f>
        <v>2.2000000000000002</v>
      </c>
      <c r="F185" s="163">
        <f>'Charges Data'!H432</f>
        <v>2.8</v>
      </c>
      <c r="G185" s="164">
        <f>'Charges Data'!I432</f>
        <v>3.4</v>
      </c>
    </row>
    <row r="186" spans="2:7" ht="20.25" customHeight="1" x14ac:dyDescent="0.2">
      <c r="B186" s="318"/>
      <c r="C186" s="159" t="s">
        <v>43</v>
      </c>
      <c r="D186" s="160">
        <f>'Charges Data'!F433</f>
        <v>1</v>
      </c>
      <c r="E186" s="163">
        <f>'Charges Data'!G433</f>
        <v>2.2000000000000002</v>
      </c>
      <c r="F186" s="163">
        <f>'Charges Data'!H433</f>
        <v>2.2000000000000002</v>
      </c>
      <c r="G186" s="164">
        <f>'Charges Data'!I433</f>
        <v>2.2000000000000002</v>
      </c>
    </row>
    <row r="187" spans="2:7" ht="20.25" customHeight="1" x14ac:dyDescent="0.2">
      <c r="B187" s="330" t="s">
        <v>203</v>
      </c>
      <c r="C187" s="200" t="s">
        <v>48</v>
      </c>
      <c r="D187" s="201">
        <f>'Charges Data'!F362</f>
        <v>13</v>
      </c>
      <c r="E187" s="202">
        <f>'Charges Data'!G362</f>
        <v>3</v>
      </c>
      <c r="F187" s="202">
        <f>'Charges Data'!H362</f>
        <v>4.2230769230769223</v>
      </c>
      <c r="G187" s="203">
        <f>'Charges Data'!I362</f>
        <v>5.4</v>
      </c>
    </row>
    <row r="188" spans="2:7" ht="20.25" customHeight="1" x14ac:dyDescent="0.2">
      <c r="B188" s="330"/>
      <c r="C188" s="200" t="s">
        <v>49</v>
      </c>
      <c r="D188" s="201">
        <f>'Charges Data'!F363</f>
        <v>13</v>
      </c>
      <c r="E188" s="202">
        <f>'Charges Data'!G363</f>
        <v>2</v>
      </c>
      <c r="F188" s="202">
        <f>'Charges Data'!H363</f>
        <v>2.6615384615384623</v>
      </c>
      <c r="G188" s="203">
        <f>'Charges Data'!I363</f>
        <v>3.8</v>
      </c>
    </row>
    <row r="189" spans="2:7" ht="20.25" customHeight="1" x14ac:dyDescent="0.2">
      <c r="B189" s="331"/>
      <c r="C189" s="200" t="s">
        <v>43</v>
      </c>
      <c r="D189" s="201">
        <f>'Charges Data'!F365</f>
        <v>8</v>
      </c>
      <c r="E189" s="202">
        <f>'Charges Data'!G365</f>
        <v>2</v>
      </c>
      <c r="F189" s="202">
        <f>'Charges Data'!H365</f>
        <v>2.8374999999999999</v>
      </c>
      <c r="G189" s="203">
        <f>'Charges Data'!I365</f>
        <v>5</v>
      </c>
    </row>
    <row r="190" spans="2:7" ht="20.25" customHeight="1" x14ac:dyDescent="0.2">
      <c r="B190" s="319" t="s">
        <v>204</v>
      </c>
      <c r="C190" s="159" t="s">
        <v>48</v>
      </c>
      <c r="D190" s="160">
        <f>'Charges Data'!F366</f>
        <v>13</v>
      </c>
      <c r="E190" s="163">
        <f>'Charges Data'!G366</f>
        <v>5.3</v>
      </c>
      <c r="F190" s="163">
        <f>'Charges Data'!H366</f>
        <v>33.253846153846148</v>
      </c>
      <c r="G190" s="164">
        <f>'Charges Data'!I366</f>
        <v>61.1</v>
      </c>
    </row>
    <row r="191" spans="2:7" ht="20.25" customHeight="1" x14ac:dyDescent="0.2">
      <c r="B191" s="319"/>
      <c r="C191" s="159" t="s">
        <v>49</v>
      </c>
      <c r="D191" s="160">
        <f>'Charges Data'!F367</f>
        <v>12</v>
      </c>
      <c r="E191" s="163">
        <f>'Charges Data'!G367</f>
        <v>2.65</v>
      </c>
      <c r="F191" s="163">
        <f>'Charges Data'!H367</f>
        <v>25.345833333333331</v>
      </c>
      <c r="G191" s="164">
        <f>'Charges Data'!I367</f>
        <v>61.1</v>
      </c>
    </row>
    <row r="192" spans="2:7" ht="20.25" customHeight="1" x14ac:dyDescent="0.2">
      <c r="B192" s="318"/>
      <c r="C192" s="159" t="s">
        <v>43</v>
      </c>
      <c r="D192" s="160">
        <f>'Charges Data'!F369</f>
        <v>6</v>
      </c>
      <c r="E192" s="163">
        <f>'Charges Data'!G369</f>
        <v>10.35</v>
      </c>
      <c r="F192" s="163">
        <f>'Charges Data'!H369</f>
        <v>20.591666666666665</v>
      </c>
      <c r="G192" s="164">
        <f>'Charges Data'!I369</f>
        <v>32</v>
      </c>
    </row>
    <row r="193" spans="2:7" ht="20.25" customHeight="1" x14ac:dyDescent="0.2">
      <c r="B193" s="330" t="s">
        <v>205</v>
      </c>
      <c r="C193" s="200" t="s">
        <v>48</v>
      </c>
      <c r="D193" s="201">
        <f>'Charges Data'!F370</f>
        <v>0</v>
      </c>
      <c r="E193" s="202">
        <f>'Charges Data'!G370</f>
        <v>0</v>
      </c>
      <c r="F193" s="202">
        <f>'Charges Data'!H370</f>
        <v>0</v>
      </c>
      <c r="G193" s="203">
        <f>'Charges Data'!I370</f>
        <v>0</v>
      </c>
    </row>
    <row r="194" spans="2:7" ht="20.25" customHeight="1" x14ac:dyDescent="0.2">
      <c r="B194" s="330"/>
      <c r="C194" s="200" t="s">
        <v>49</v>
      </c>
      <c r="D194" s="201">
        <f>'Charges Data'!F371</f>
        <v>0</v>
      </c>
      <c r="E194" s="202">
        <f>'Charges Data'!G371</f>
        <v>0</v>
      </c>
      <c r="F194" s="202">
        <f>'Charges Data'!H371</f>
        <v>0</v>
      </c>
      <c r="G194" s="203">
        <f>'Charges Data'!I371</f>
        <v>0</v>
      </c>
    </row>
    <row r="195" spans="2:7" ht="20.25" customHeight="1" x14ac:dyDescent="0.2">
      <c r="B195" s="331"/>
      <c r="C195" s="200" t="s">
        <v>43</v>
      </c>
      <c r="D195" s="201">
        <f>'Charges Data'!F373</f>
        <v>0</v>
      </c>
      <c r="E195" s="202">
        <f>'Charges Data'!G373</f>
        <v>0</v>
      </c>
      <c r="F195" s="202">
        <f>'Charges Data'!H373</f>
        <v>0</v>
      </c>
      <c r="G195" s="203">
        <f>'Charges Data'!I373</f>
        <v>0</v>
      </c>
    </row>
    <row r="196" spans="2:7" ht="20.25" customHeight="1" x14ac:dyDescent="0.2">
      <c r="B196" s="319" t="s">
        <v>206</v>
      </c>
      <c r="C196" s="159" t="s">
        <v>48</v>
      </c>
      <c r="D196" s="160">
        <f>'Charges Data'!F374</f>
        <v>0</v>
      </c>
      <c r="E196" s="163">
        <f>'Charges Data'!G374</f>
        <v>0</v>
      </c>
      <c r="F196" s="163">
        <f>'Charges Data'!H374</f>
        <v>0</v>
      </c>
      <c r="G196" s="164">
        <f>'Charges Data'!I374</f>
        <v>0</v>
      </c>
    </row>
    <row r="197" spans="2:7" ht="20.25" customHeight="1" x14ac:dyDescent="0.2">
      <c r="B197" s="319"/>
      <c r="C197" s="159" t="s">
        <v>49</v>
      </c>
      <c r="D197" s="160">
        <f>'Charges Data'!F375</f>
        <v>0</v>
      </c>
      <c r="E197" s="163">
        <f>'Charges Data'!G375</f>
        <v>0</v>
      </c>
      <c r="F197" s="163">
        <f>'Charges Data'!H375</f>
        <v>0</v>
      </c>
      <c r="G197" s="164">
        <f>'Charges Data'!I375</f>
        <v>0</v>
      </c>
    </row>
    <row r="198" spans="2:7" ht="20.25" customHeight="1" x14ac:dyDescent="0.2">
      <c r="B198" s="318"/>
      <c r="C198" s="159" t="s">
        <v>43</v>
      </c>
      <c r="D198" s="160">
        <f>'Charges Data'!F377</f>
        <v>0</v>
      </c>
      <c r="E198" s="163">
        <f>'Charges Data'!G377</f>
        <v>0</v>
      </c>
      <c r="F198" s="163">
        <f>'Charges Data'!H377</f>
        <v>0</v>
      </c>
      <c r="G198" s="164">
        <f>'Charges Data'!I377</f>
        <v>0</v>
      </c>
    </row>
    <row r="199" spans="2:7" ht="20.25" customHeight="1" x14ac:dyDescent="0.2">
      <c r="B199" s="330" t="s">
        <v>207</v>
      </c>
      <c r="C199" s="200" t="s">
        <v>48</v>
      </c>
      <c r="D199" s="201">
        <f>'Charges Data'!F378</f>
        <v>0</v>
      </c>
      <c r="E199" s="202">
        <f>'Charges Data'!G378</f>
        <v>0</v>
      </c>
      <c r="F199" s="202">
        <f>'Charges Data'!H378</f>
        <v>0</v>
      </c>
      <c r="G199" s="203">
        <f>'Charges Data'!I378</f>
        <v>0</v>
      </c>
    </row>
    <row r="200" spans="2:7" ht="20.25" customHeight="1" x14ac:dyDescent="0.2">
      <c r="B200" s="330"/>
      <c r="C200" s="200" t="s">
        <v>49</v>
      </c>
      <c r="D200" s="201">
        <f>'Charges Data'!F379</f>
        <v>0</v>
      </c>
      <c r="E200" s="202">
        <f>'Charges Data'!G379</f>
        <v>0</v>
      </c>
      <c r="F200" s="202">
        <f>'Charges Data'!H379</f>
        <v>0</v>
      </c>
      <c r="G200" s="203">
        <f>'Charges Data'!I379</f>
        <v>0</v>
      </c>
    </row>
    <row r="201" spans="2:7" ht="20.25" customHeight="1" x14ac:dyDescent="0.2">
      <c r="B201" s="331"/>
      <c r="C201" s="200" t="s">
        <v>43</v>
      </c>
      <c r="D201" s="201">
        <f>'Charges Data'!F381</f>
        <v>0</v>
      </c>
      <c r="E201" s="202">
        <f>'Charges Data'!G381</f>
        <v>0</v>
      </c>
      <c r="F201" s="202">
        <f>'Charges Data'!H381</f>
        <v>0</v>
      </c>
      <c r="G201" s="203">
        <f>'Charges Data'!I381</f>
        <v>0</v>
      </c>
    </row>
    <row r="202" spans="2:7" ht="20.25" customHeight="1" x14ac:dyDescent="0.2">
      <c r="B202" s="319" t="s">
        <v>208</v>
      </c>
      <c r="C202" s="159" t="s">
        <v>48</v>
      </c>
      <c r="D202" s="160">
        <f>'Charges Data'!F382</f>
        <v>0</v>
      </c>
      <c r="E202" s="163">
        <f>'Charges Data'!G382</f>
        <v>0</v>
      </c>
      <c r="F202" s="163">
        <f>'Charges Data'!H382</f>
        <v>0</v>
      </c>
      <c r="G202" s="164">
        <f>'Charges Data'!I382</f>
        <v>0</v>
      </c>
    </row>
    <row r="203" spans="2:7" ht="20.25" customHeight="1" x14ac:dyDescent="0.2">
      <c r="B203" s="319"/>
      <c r="C203" s="159" t="s">
        <v>49</v>
      </c>
      <c r="D203" s="160">
        <f>'Charges Data'!F383</f>
        <v>0</v>
      </c>
      <c r="E203" s="163">
        <f>'Charges Data'!G383</f>
        <v>0</v>
      </c>
      <c r="F203" s="163">
        <f>'Charges Data'!H383</f>
        <v>0</v>
      </c>
      <c r="G203" s="164">
        <f>'Charges Data'!I383</f>
        <v>0</v>
      </c>
    </row>
    <row r="204" spans="2:7" ht="20.25" customHeight="1" x14ac:dyDescent="0.2">
      <c r="B204" s="318"/>
      <c r="C204" s="159" t="s">
        <v>43</v>
      </c>
      <c r="D204" s="160">
        <f>'Charges Data'!F385</f>
        <v>0</v>
      </c>
      <c r="E204" s="163">
        <f>'Charges Data'!G385</f>
        <v>0</v>
      </c>
      <c r="F204" s="163">
        <f>'Charges Data'!H385</f>
        <v>0</v>
      </c>
      <c r="G204" s="164">
        <f>'Charges Data'!I385</f>
        <v>0</v>
      </c>
    </row>
    <row r="205" spans="2:7" ht="20.25" customHeight="1" x14ac:dyDescent="0.2">
      <c r="B205" s="330" t="s">
        <v>209</v>
      </c>
      <c r="C205" s="200" t="s">
        <v>48</v>
      </c>
      <c r="D205" s="201">
        <f>'Charges Data'!F386</f>
        <v>5</v>
      </c>
      <c r="E205" s="202">
        <f>'Charges Data'!G386</f>
        <v>2.6</v>
      </c>
      <c r="F205" s="202">
        <f>'Charges Data'!H386</f>
        <v>3.3119999999999998</v>
      </c>
      <c r="G205" s="203">
        <f>'Charges Data'!I386</f>
        <v>4.8</v>
      </c>
    </row>
    <row r="206" spans="2:7" ht="20.25" customHeight="1" x14ac:dyDescent="0.2">
      <c r="B206" s="330"/>
      <c r="C206" s="200" t="s">
        <v>49</v>
      </c>
      <c r="D206" s="201">
        <f>'Charges Data'!F387</f>
        <v>5</v>
      </c>
      <c r="E206" s="202">
        <f>'Charges Data'!G387</f>
        <v>1.32</v>
      </c>
      <c r="F206" s="202">
        <f>'Charges Data'!H387</f>
        <v>1.8640000000000001</v>
      </c>
      <c r="G206" s="203">
        <f>'Charges Data'!I387</f>
        <v>2.7</v>
      </c>
    </row>
    <row r="207" spans="2:7" ht="20.25" customHeight="1" x14ac:dyDescent="0.2">
      <c r="B207" s="331"/>
      <c r="C207" s="200" t="s">
        <v>43</v>
      </c>
      <c r="D207" s="201">
        <f>'Charges Data'!F389</f>
        <v>4</v>
      </c>
      <c r="E207" s="202">
        <f>'Charges Data'!G389</f>
        <v>1.7</v>
      </c>
      <c r="F207" s="202">
        <f>'Charges Data'!H389</f>
        <v>2.44</v>
      </c>
      <c r="G207" s="203">
        <f>'Charges Data'!I389</f>
        <v>2.76</v>
      </c>
    </row>
    <row r="208" spans="2:7" ht="20.25" customHeight="1" x14ac:dyDescent="0.2">
      <c r="B208" s="319" t="s">
        <v>210</v>
      </c>
      <c r="C208" s="159" t="s">
        <v>48</v>
      </c>
      <c r="D208" s="160">
        <f>'Charges Data'!F390</f>
        <v>3</v>
      </c>
      <c r="E208" s="163">
        <f>'Charges Data'!G390</f>
        <v>17.8</v>
      </c>
      <c r="F208" s="163">
        <f>'Charges Data'!H390</f>
        <v>30.599999999999998</v>
      </c>
      <c r="G208" s="164">
        <f>'Charges Data'!I390</f>
        <v>40.5</v>
      </c>
    </row>
    <row r="209" spans="2:7" ht="20.25" customHeight="1" x14ac:dyDescent="0.2">
      <c r="B209" s="319"/>
      <c r="C209" s="159" t="s">
        <v>49</v>
      </c>
      <c r="D209" s="160">
        <f>'Charges Data'!F391</f>
        <v>3</v>
      </c>
      <c r="E209" s="163">
        <f>'Charges Data'!G391</f>
        <v>17.8</v>
      </c>
      <c r="F209" s="163">
        <f>'Charges Data'!H391</f>
        <v>19.033333333333331</v>
      </c>
      <c r="G209" s="164">
        <f>'Charges Data'!I391</f>
        <v>20.3</v>
      </c>
    </row>
    <row r="210" spans="2:7" ht="20.25" customHeight="1" x14ac:dyDescent="0.2">
      <c r="B210" s="318"/>
      <c r="C210" s="159" t="s">
        <v>43</v>
      </c>
      <c r="D210" s="160">
        <f>'Charges Data'!F393</f>
        <v>2</v>
      </c>
      <c r="E210" s="163">
        <f>'Charges Data'!G393</f>
        <v>17.8</v>
      </c>
      <c r="F210" s="163">
        <f>'Charges Data'!H393</f>
        <v>18.399999999999999</v>
      </c>
      <c r="G210" s="164">
        <f>'Charges Data'!I393</f>
        <v>19</v>
      </c>
    </row>
    <row r="211" spans="2:7" ht="20.25" customHeight="1" x14ac:dyDescent="0.2">
      <c r="B211" s="330" t="s">
        <v>211</v>
      </c>
      <c r="C211" s="200" t="s">
        <v>48</v>
      </c>
      <c r="D211" s="201">
        <f>'Charges Data'!F394</f>
        <v>1</v>
      </c>
      <c r="E211" s="202">
        <f>'Charges Data'!G394</f>
        <v>1.9</v>
      </c>
      <c r="F211" s="202">
        <f>'Charges Data'!H394</f>
        <v>1.9</v>
      </c>
      <c r="G211" s="203">
        <f>'Charges Data'!I394</f>
        <v>1.9</v>
      </c>
    </row>
    <row r="212" spans="2:7" ht="20.25" customHeight="1" x14ac:dyDescent="0.2">
      <c r="B212" s="330"/>
      <c r="C212" s="200" t="s">
        <v>49</v>
      </c>
      <c r="D212" s="201">
        <f>'Charges Data'!F395</f>
        <v>0</v>
      </c>
      <c r="E212" s="202">
        <f>'Charges Data'!G395</f>
        <v>0</v>
      </c>
      <c r="F212" s="202">
        <f>'Charges Data'!H395</f>
        <v>0</v>
      </c>
      <c r="G212" s="203">
        <f>'Charges Data'!I395</f>
        <v>0</v>
      </c>
    </row>
    <row r="213" spans="2:7" ht="20.25" customHeight="1" x14ac:dyDescent="0.2">
      <c r="B213" s="331"/>
      <c r="C213" s="200" t="s">
        <v>43</v>
      </c>
      <c r="D213" s="201">
        <f>'Charges Data'!F397</f>
        <v>0</v>
      </c>
      <c r="E213" s="202">
        <f>'Charges Data'!G397</f>
        <v>0</v>
      </c>
      <c r="F213" s="202">
        <f>'Charges Data'!H397</f>
        <v>0</v>
      </c>
      <c r="G213" s="203">
        <f>'Charges Data'!I397</f>
        <v>0</v>
      </c>
    </row>
    <row r="214" spans="2:7" ht="13.5" x14ac:dyDescent="0.2">
      <c r="C214" s="39"/>
      <c r="D214" s="47"/>
      <c r="E214" s="47"/>
      <c r="F214" s="47"/>
      <c r="G214" s="47"/>
    </row>
    <row r="215" spans="2:7" ht="13.5" hidden="1" x14ac:dyDescent="0.2">
      <c r="C215" s="39"/>
      <c r="D215" s="47"/>
      <c r="E215" s="47"/>
      <c r="F215" s="47"/>
      <c r="G215" s="47"/>
    </row>
    <row r="216" spans="2:7" ht="13.5" hidden="1" x14ac:dyDescent="0.2">
      <c r="C216" s="39"/>
      <c r="D216" s="47"/>
      <c r="E216" s="47"/>
      <c r="F216" s="47"/>
      <c r="G216" s="47"/>
    </row>
    <row r="217" spans="2:7" ht="13.5" hidden="1" x14ac:dyDescent="0.2">
      <c r="C217" s="39"/>
      <c r="D217" s="47"/>
      <c r="E217" s="47"/>
      <c r="F217" s="47"/>
      <c r="G217" s="47"/>
    </row>
    <row r="218" spans="2:7" ht="13.5" hidden="1" x14ac:dyDescent="0.2">
      <c r="C218" s="39"/>
      <c r="D218" s="47"/>
      <c r="E218" s="47"/>
      <c r="F218" s="47"/>
      <c r="G218" s="47"/>
    </row>
    <row r="219" spans="2:7" ht="13.5" hidden="1" x14ac:dyDescent="0.2">
      <c r="C219" s="39"/>
      <c r="D219" s="47"/>
      <c r="E219" s="47"/>
      <c r="F219" s="47"/>
      <c r="G219" s="47"/>
    </row>
    <row r="220" spans="2:7" ht="13.5" hidden="1" x14ac:dyDescent="0.2">
      <c r="C220" s="39"/>
      <c r="D220" s="47"/>
      <c r="E220" s="47"/>
      <c r="F220" s="47"/>
      <c r="G220" s="47"/>
    </row>
    <row r="221" spans="2:7" ht="13.5" hidden="1" x14ac:dyDescent="0.2">
      <c r="C221" s="39"/>
      <c r="D221" s="47"/>
      <c r="E221" s="47"/>
      <c r="F221" s="47"/>
      <c r="G221" s="47"/>
    </row>
    <row r="222" spans="2:7" ht="13.5" hidden="1" x14ac:dyDescent="0.2">
      <c r="C222" s="39"/>
      <c r="D222" s="47"/>
      <c r="E222" s="47"/>
      <c r="F222" s="47"/>
      <c r="G222" s="47"/>
    </row>
    <row r="223" spans="2:7" ht="13.5" hidden="1" x14ac:dyDescent="0.2">
      <c r="C223" s="39"/>
      <c r="D223" s="47"/>
      <c r="E223" s="47"/>
      <c r="F223" s="47"/>
      <c r="G223" s="47"/>
    </row>
    <row r="224" spans="2:7" ht="13.5" hidden="1" x14ac:dyDescent="0.2">
      <c r="C224" s="39"/>
      <c r="D224" s="47"/>
      <c r="E224" s="47"/>
      <c r="F224" s="47"/>
      <c r="G224" s="47"/>
    </row>
    <row r="225" spans="3:7" ht="13.5" hidden="1" x14ac:dyDescent="0.2">
      <c r="C225" s="39"/>
      <c r="D225" s="47"/>
      <c r="E225" s="47"/>
      <c r="F225" s="47"/>
      <c r="G225" s="47"/>
    </row>
    <row r="226" spans="3:7" ht="13.5" hidden="1" x14ac:dyDescent="0.2">
      <c r="C226" s="39"/>
      <c r="D226" s="47"/>
      <c r="E226" s="47"/>
      <c r="F226" s="47"/>
      <c r="G226" s="47"/>
    </row>
    <row r="227" spans="3:7" ht="13.5" hidden="1" x14ac:dyDescent="0.2">
      <c r="C227" s="39"/>
      <c r="D227" s="47"/>
      <c r="E227" s="47"/>
      <c r="F227" s="47"/>
      <c r="G227" s="47"/>
    </row>
    <row r="228" spans="3:7" ht="13.5" hidden="1" x14ac:dyDescent="0.2">
      <c r="C228" s="39"/>
      <c r="D228" s="47"/>
      <c r="E228" s="47"/>
      <c r="F228" s="47"/>
      <c r="G228" s="47"/>
    </row>
    <row r="229" spans="3:7" ht="13.5" hidden="1" x14ac:dyDescent="0.2">
      <c r="C229" s="39"/>
      <c r="D229" s="47"/>
      <c r="E229" s="47"/>
      <c r="F229" s="47"/>
      <c r="G229" s="47"/>
    </row>
    <row r="230" spans="3:7" ht="13.5" hidden="1" x14ac:dyDescent="0.2">
      <c r="C230" s="39"/>
      <c r="D230" s="47"/>
      <c r="E230" s="47"/>
      <c r="F230" s="47"/>
      <c r="G230" s="47"/>
    </row>
    <row r="231" spans="3:7" ht="13.5" hidden="1" x14ac:dyDescent="0.2">
      <c r="C231" s="39"/>
      <c r="D231" s="47"/>
      <c r="E231" s="47"/>
      <c r="F231" s="47"/>
      <c r="G231" s="47"/>
    </row>
    <row r="232" spans="3:7" ht="13.5" hidden="1" x14ac:dyDescent="0.2">
      <c r="C232" s="39"/>
      <c r="D232" s="47"/>
      <c r="E232" s="47"/>
      <c r="F232" s="47"/>
      <c r="G232" s="47"/>
    </row>
    <row r="233" spans="3:7" ht="13.5" hidden="1" x14ac:dyDescent="0.2">
      <c r="C233" s="39"/>
      <c r="D233" s="47"/>
      <c r="E233" s="47"/>
      <c r="F233" s="47"/>
      <c r="G233" s="47"/>
    </row>
    <row r="234" spans="3:7" ht="13.5" hidden="1" x14ac:dyDescent="0.2">
      <c r="C234" s="39"/>
      <c r="D234" s="47"/>
      <c r="E234" s="47"/>
      <c r="F234" s="47"/>
      <c r="G234" s="47"/>
    </row>
    <row r="235" spans="3:7" ht="13.5" hidden="1" x14ac:dyDescent="0.2">
      <c r="C235" s="39"/>
      <c r="D235" s="47"/>
      <c r="E235" s="47"/>
      <c r="F235" s="47"/>
      <c r="G235" s="47"/>
    </row>
    <row r="236" spans="3:7" ht="13.5" hidden="1" x14ac:dyDescent="0.2">
      <c r="C236" s="39"/>
      <c r="D236" s="47"/>
      <c r="E236" s="47"/>
      <c r="F236" s="47"/>
      <c r="G236" s="47"/>
    </row>
    <row r="237" spans="3:7" ht="13.5" hidden="1" x14ac:dyDescent="0.2">
      <c r="C237" s="39"/>
      <c r="D237" s="47"/>
      <c r="E237" s="47"/>
      <c r="F237" s="47"/>
      <c r="G237" s="47"/>
    </row>
    <row r="238" spans="3:7" ht="13.5" hidden="1" x14ac:dyDescent="0.2">
      <c r="C238" s="39"/>
      <c r="D238" s="47"/>
      <c r="E238" s="47"/>
      <c r="F238" s="47"/>
      <c r="G238" s="47"/>
    </row>
    <row r="239" spans="3:7" ht="13.5" hidden="1" x14ac:dyDescent="0.2">
      <c r="C239" s="39"/>
      <c r="D239" s="47"/>
      <c r="E239" s="47"/>
      <c r="F239" s="47"/>
      <c r="G239" s="47"/>
    </row>
    <row r="240" spans="3:7" ht="13.5" hidden="1" x14ac:dyDescent="0.2">
      <c r="C240" s="39"/>
      <c r="D240" s="47"/>
      <c r="E240" s="47"/>
      <c r="F240" s="47"/>
      <c r="G240" s="47"/>
    </row>
    <row r="241" spans="3:7" ht="13.5" hidden="1" x14ac:dyDescent="0.2">
      <c r="C241" s="39"/>
      <c r="D241" s="47"/>
      <c r="E241" s="47"/>
      <c r="F241" s="47"/>
      <c r="G241" s="47"/>
    </row>
    <row r="242" spans="3:7" ht="13.5" hidden="1" x14ac:dyDescent="0.2">
      <c r="C242" s="39"/>
      <c r="D242" s="47"/>
      <c r="E242" s="47"/>
      <c r="F242" s="47"/>
      <c r="G242" s="47"/>
    </row>
    <row r="243" spans="3:7" ht="13.5" hidden="1" x14ac:dyDescent="0.2">
      <c r="C243" s="39"/>
      <c r="D243" s="47"/>
      <c r="E243" s="47"/>
      <c r="F243" s="47"/>
      <c r="G243" s="47"/>
    </row>
    <row r="244" spans="3:7" ht="13.5" hidden="1" x14ac:dyDescent="0.2">
      <c r="C244" s="39"/>
      <c r="D244" s="47"/>
      <c r="E244" s="47"/>
      <c r="F244" s="47"/>
      <c r="G244" s="47"/>
    </row>
    <row r="245" spans="3:7" ht="13.5" hidden="1" x14ac:dyDescent="0.2">
      <c r="C245" s="39"/>
      <c r="D245" s="47"/>
      <c r="E245" s="47"/>
      <c r="F245" s="47"/>
      <c r="G245" s="47"/>
    </row>
    <row r="246" spans="3:7" ht="13.5" hidden="1" x14ac:dyDescent="0.2">
      <c r="C246" s="39"/>
      <c r="D246" s="47"/>
      <c r="E246" s="47"/>
      <c r="F246" s="47"/>
      <c r="G246" s="47"/>
    </row>
    <row r="247" spans="3:7" ht="13.5" hidden="1" x14ac:dyDescent="0.2">
      <c r="C247" s="39"/>
      <c r="D247" s="47"/>
      <c r="E247" s="47"/>
      <c r="F247" s="47"/>
      <c r="G247" s="47"/>
    </row>
    <row r="248" spans="3:7" ht="13.5" hidden="1" x14ac:dyDescent="0.2">
      <c r="C248" s="39"/>
      <c r="D248" s="47"/>
      <c r="E248" s="47"/>
      <c r="F248" s="47"/>
      <c r="G248" s="47"/>
    </row>
    <row r="249" spans="3:7" ht="13.5" hidden="1" x14ac:dyDescent="0.2">
      <c r="C249" s="39"/>
      <c r="D249" s="47"/>
      <c r="E249" s="47"/>
      <c r="F249" s="47"/>
      <c r="G249" s="47"/>
    </row>
    <row r="250" spans="3:7" ht="13.5" hidden="1" x14ac:dyDescent="0.2">
      <c r="C250" s="39"/>
      <c r="D250" s="47"/>
      <c r="E250" s="47"/>
      <c r="F250" s="47"/>
      <c r="G250" s="47"/>
    </row>
    <row r="251" spans="3:7" ht="13.5" hidden="1" x14ac:dyDescent="0.2">
      <c r="C251" s="39"/>
      <c r="D251" s="47"/>
      <c r="E251" s="47"/>
      <c r="F251" s="47"/>
      <c r="G251" s="47"/>
    </row>
    <row r="252" spans="3:7" ht="13.5" hidden="1" x14ac:dyDescent="0.2">
      <c r="C252" s="39"/>
      <c r="D252" s="47"/>
      <c r="E252" s="47"/>
      <c r="F252" s="47"/>
      <c r="G252" s="47"/>
    </row>
    <row r="253" spans="3:7" ht="13.5" hidden="1" x14ac:dyDescent="0.2">
      <c r="C253" s="39"/>
      <c r="D253" s="47"/>
      <c r="E253" s="47"/>
      <c r="F253" s="47"/>
      <c r="G253" s="47"/>
    </row>
    <row r="254" spans="3:7" ht="13.5" hidden="1" x14ac:dyDescent="0.2">
      <c r="C254" s="39"/>
      <c r="D254" s="47"/>
      <c r="E254" s="47"/>
      <c r="F254" s="47"/>
      <c r="G254" s="47"/>
    </row>
    <row r="255" spans="3:7" ht="13.5" hidden="1" x14ac:dyDescent="0.2">
      <c r="C255" s="39"/>
      <c r="D255" s="47"/>
      <c r="E255" s="47"/>
      <c r="F255" s="47"/>
      <c r="G255" s="47"/>
    </row>
    <row r="256" spans="3:7" ht="13.5" hidden="1" x14ac:dyDescent="0.2">
      <c r="C256" s="39"/>
      <c r="D256" s="47"/>
      <c r="E256" s="47"/>
      <c r="F256" s="47"/>
      <c r="G256" s="47"/>
    </row>
    <row r="257" spans="3:7" ht="13.5" hidden="1" x14ac:dyDescent="0.2">
      <c r="C257" s="39"/>
      <c r="D257" s="47"/>
      <c r="E257" s="47"/>
      <c r="F257" s="47"/>
      <c r="G257" s="47"/>
    </row>
    <row r="258" spans="3:7" ht="13.5" hidden="1" x14ac:dyDescent="0.2">
      <c r="C258" s="39"/>
      <c r="D258" s="47"/>
      <c r="E258" s="47"/>
      <c r="F258" s="47"/>
      <c r="G258" s="47"/>
    </row>
    <row r="259" spans="3:7" ht="13.5" hidden="1" x14ac:dyDescent="0.2">
      <c r="C259" s="39"/>
      <c r="D259" s="47"/>
      <c r="E259" s="47"/>
      <c r="F259" s="47"/>
      <c r="G259" s="47"/>
    </row>
    <row r="260" spans="3:7" ht="13.5" hidden="1" x14ac:dyDescent="0.2">
      <c r="C260" s="39"/>
      <c r="D260" s="47"/>
      <c r="E260" s="47"/>
      <c r="F260" s="47"/>
      <c r="G260" s="47"/>
    </row>
    <row r="261" spans="3:7" ht="13.5" hidden="1" x14ac:dyDescent="0.2">
      <c r="C261" s="39"/>
      <c r="D261" s="47"/>
      <c r="E261" s="47"/>
      <c r="F261" s="47"/>
      <c r="G261" s="47"/>
    </row>
    <row r="262" spans="3:7" ht="13.5" hidden="1" x14ac:dyDescent="0.2">
      <c r="C262" s="39"/>
      <c r="D262" s="47"/>
      <c r="E262" s="47"/>
      <c r="F262" s="47"/>
      <c r="G262" s="47"/>
    </row>
    <row r="263" spans="3:7" ht="13.5" hidden="1" x14ac:dyDescent="0.2">
      <c r="C263" s="39"/>
      <c r="D263" s="47"/>
      <c r="E263" s="47"/>
      <c r="F263" s="47"/>
      <c r="G263" s="47"/>
    </row>
    <row r="264" spans="3:7" ht="13.5" hidden="1" x14ac:dyDescent="0.2">
      <c r="C264" s="39"/>
      <c r="D264" s="47"/>
      <c r="E264" s="47"/>
      <c r="F264" s="47"/>
      <c r="G264" s="47"/>
    </row>
    <row r="265" spans="3:7" ht="13.5" hidden="1" x14ac:dyDescent="0.2">
      <c r="C265" s="39"/>
      <c r="D265" s="47"/>
      <c r="E265" s="47"/>
      <c r="F265" s="47"/>
      <c r="G265" s="47"/>
    </row>
    <row r="266" spans="3:7" ht="13.5" hidden="1" x14ac:dyDescent="0.2">
      <c r="C266" s="39"/>
      <c r="D266" s="47"/>
      <c r="E266" s="47"/>
      <c r="F266" s="47"/>
      <c r="G266" s="47"/>
    </row>
    <row r="267" spans="3:7" ht="13.5" hidden="1" x14ac:dyDescent="0.2">
      <c r="C267" s="39"/>
      <c r="D267" s="47"/>
      <c r="E267" s="47"/>
      <c r="F267" s="47"/>
      <c r="G267" s="47"/>
    </row>
    <row r="268" spans="3:7" ht="13.5" hidden="1" x14ac:dyDescent="0.2">
      <c r="C268" s="39"/>
      <c r="D268" s="47"/>
      <c r="E268" s="47"/>
      <c r="F268" s="47"/>
      <c r="G268" s="47"/>
    </row>
    <row r="269" spans="3:7" ht="13.5" hidden="1" x14ac:dyDescent="0.2">
      <c r="C269" s="39"/>
      <c r="D269" s="47"/>
      <c r="E269" s="47"/>
      <c r="F269" s="47"/>
      <c r="G269" s="47"/>
    </row>
    <row r="270" spans="3:7" ht="13.5" hidden="1" x14ac:dyDescent="0.2">
      <c r="C270" s="39"/>
      <c r="D270" s="47"/>
      <c r="E270" s="47"/>
      <c r="F270" s="47"/>
      <c r="G270" s="47"/>
    </row>
    <row r="271" spans="3:7" ht="13.5" hidden="1" x14ac:dyDescent="0.2">
      <c r="C271" s="39"/>
      <c r="D271" s="47"/>
      <c r="E271" s="47"/>
      <c r="F271" s="47"/>
      <c r="G271" s="47"/>
    </row>
    <row r="272" spans="3:7" ht="13.5" hidden="1" x14ac:dyDescent="0.2">
      <c r="C272" s="39"/>
      <c r="D272" s="47"/>
      <c r="E272" s="47"/>
      <c r="F272" s="47"/>
      <c r="G272" s="47"/>
    </row>
    <row r="273" spans="3:7" ht="13.5" hidden="1" x14ac:dyDescent="0.2">
      <c r="C273" s="39"/>
      <c r="D273" s="47"/>
      <c r="E273" s="47"/>
      <c r="F273" s="47"/>
      <c r="G273" s="47"/>
    </row>
    <row r="274" spans="3:7" ht="13.5" hidden="1" x14ac:dyDescent="0.2">
      <c r="C274" s="39"/>
      <c r="D274" s="47"/>
      <c r="E274" s="47"/>
      <c r="F274" s="47"/>
      <c r="G274" s="47"/>
    </row>
    <row r="275" spans="3:7" ht="13.5" hidden="1" x14ac:dyDescent="0.2">
      <c r="C275" s="39"/>
      <c r="D275" s="47"/>
      <c r="E275" s="47"/>
      <c r="F275" s="47"/>
      <c r="G275" s="47"/>
    </row>
    <row r="276" spans="3:7" ht="13.5" hidden="1" x14ac:dyDescent="0.2">
      <c r="C276" s="39"/>
      <c r="D276" s="47"/>
      <c r="E276" s="47"/>
      <c r="F276" s="47"/>
      <c r="G276" s="47"/>
    </row>
    <row r="277" spans="3:7" ht="13.5" hidden="1" x14ac:dyDescent="0.2">
      <c r="C277" s="39"/>
      <c r="D277" s="47"/>
      <c r="E277" s="47"/>
      <c r="F277" s="47"/>
      <c r="G277" s="47"/>
    </row>
    <row r="278" spans="3:7" ht="13.5" hidden="1" x14ac:dyDescent="0.2">
      <c r="C278" s="39"/>
      <c r="D278" s="47"/>
      <c r="E278" s="47"/>
      <c r="F278" s="47"/>
      <c r="G278" s="47"/>
    </row>
    <row r="279" spans="3:7" ht="13.5" hidden="1" x14ac:dyDescent="0.2">
      <c r="C279" s="39"/>
      <c r="D279" s="47"/>
      <c r="E279" s="47"/>
      <c r="F279" s="47"/>
      <c r="G279" s="47"/>
    </row>
    <row r="280" spans="3:7" ht="13.5" hidden="1" x14ac:dyDescent="0.2">
      <c r="C280" s="39"/>
      <c r="D280" s="47"/>
      <c r="E280" s="47"/>
      <c r="F280" s="47"/>
      <c r="G280" s="47"/>
    </row>
    <row r="281" spans="3:7" ht="13.5" hidden="1" x14ac:dyDescent="0.2">
      <c r="C281" s="39"/>
      <c r="D281" s="47"/>
      <c r="E281" s="47"/>
      <c r="F281" s="47"/>
      <c r="G281" s="47"/>
    </row>
    <row r="282" spans="3:7" ht="13.5" hidden="1" x14ac:dyDescent="0.2">
      <c r="C282" s="39"/>
      <c r="D282" s="47"/>
      <c r="E282" s="47"/>
      <c r="F282" s="47"/>
      <c r="G282" s="47"/>
    </row>
    <row r="283" spans="3:7" ht="13.5" hidden="1" x14ac:dyDescent="0.2">
      <c r="C283" s="39"/>
      <c r="D283" s="47"/>
      <c r="E283" s="47"/>
      <c r="F283" s="47"/>
      <c r="G283" s="47"/>
    </row>
    <row r="284" spans="3:7" ht="13.5" hidden="1" x14ac:dyDescent="0.2">
      <c r="C284" s="39"/>
      <c r="D284" s="47"/>
      <c r="E284" s="47"/>
      <c r="F284" s="47"/>
      <c r="G284" s="47"/>
    </row>
    <row r="285" spans="3:7" ht="13.5" hidden="1" x14ac:dyDescent="0.2">
      <c r="C285" s="39"/>
      <c r="D285" s="47"/>
      <c r="E285" s="47"/>
      <c r="F285" s="47"/>
      <c r="G285" s="47"/>
    </row>
    <row r="286" spans="3:7" ht="13.5" hidden="1" x14ac:dyDescent="0.2">
      <c r="C286" s="39"/>
      <c r="D286" s="47"/>
      <c r="E286" s="47"/>
      <c r="F286" s="47"/>
      <c r="G286" s="47"/>
    </row>
    <row r="287" spans="3:7" ht="13.5" hidden="1" x14ac:dyDescent="0.2">
      <c r="C287" s="39"/>
      <c r="D287" s="47"/>
      <c r="E287" s="47"/>
      <c r="F287" s="47"/>
      <c r="G287" s="47"/>
    </row>
    <row r="288" spans="3:7" ht="13.5" hidden="1" x14ac:dyDescent="0.2">
      <c r="C288" s="39"/>
      <c r="D288" s="47"/>
      <c r="E288" s="47"/>
      <c r="F288" s="47"/>
      <c r="G288" s="47"/>
    </row>
    <row r="289" spans="3:7" ht="13.5" hidden="1" x14ac:dyDescent="0.2">
      <c r="C289" s="39"/>
      <c r="D289" s="47"/>
      <c r="E289" s="47"/>
      <c r="F289" s="47"/>
      <c r="G289" s="47"/>
    </row>
    <row r="290" spans="3:7" ht="13.5" hidden="1" x14ac:dyDescent="0.2">
      <c r="C290" s="39"/>
      <c r="D290" s="47"/>
      <c r="E290" s="47"/>
      <c r="F290" s="47"/>
      <c r="G290" s="47"/>
    </row>
    <row r="291" spans="3:7" ht="13.5" hidden="1" x14ac:dyDescent="0.2">
      <c r="C291" s="39"/>
      <c r="D291" s="47"/>
      <c r="E291" s="47"/>
      <c r="F291" s="47"/>
      <c r="G291" s="47"/>
    </row>
    <row r="292" spans="3:7" ht="13.5" hidden="1" x14ac:dyDescent="0.2">
      <c r="C292" s="39"/>
      <c r="D292" s="47"/>
      <c r="E292" s="47"/>
      <c r="F292" s="47"/>
      <c r="G292" s="47"/>
    </row>
    <row r="293" spans="3:7" ht="13.5" hidden="1" x14ac:dyDescent="0.2">
      <c r="C293" s="39"/>
      <c r="D293" s="47"/>
      <c r="E293" s="47"/>
      <c r="F293" s="47"/>
      <c r="G293" s="47"/>
    </row>
    <row r="294" spans="3:7" ht="13.5" hidden="1" x14ac:dyDescent="0.2">
      <c r="C294" s="39"/>
      <c r="D294" s="47"/>
      <c r="E294" s="47"/>
      <c r="F294" s="47"/>
      <c r="G294" s="47"/>
    </row>
    <row r="295" spans="3:7" ht="13.5" hidden="1" x14ac:dyDescent="0.2">
      <c r="C295" s="39"/>
      <c r="D295" s="47"/>
      <c r="E295" s="47"/>
      <c r="F295" s="47"/>
      <c r="G295" s="47"/>
    </row>
    <row r="296" spans="3:7" ht="13.5" hidden="1" x14ac:dyDescent="0.2">
      <c r="C296" s="39"/>
      <c r="D296" s="47"/>
      <c r="E296" s="47"/>
      <c r="F296" s="47"/>
      <c r="G296" s="47"/>
    </row>
    <row r="297" spans="3:7" ht="13.5" hidden="1" x14ac:dyDescent="0.2">
      <c r="C297" s="39"/>
      <c r="D297" s="47"/>
      <c r="E297" s="47"/>
      <c r="F297" s="47"/>
      <c r="G297" s="47"/>
    </row>
    <row r="298" spans="3:7" ht="13.5" hidden="1" x14ac:dyDescent="0.2">
      <c r="C298" s="39"/>
      <c r="D298" s="47"/>
      <c r="E298" s="47"/>
      <c r="F298" s="47"/>
      <c r="G298" s="47"/>
    </row>
    <row r="299" spans="3:7" ht="13.5" hidden="1" x14ac:dyDescent="0.2">
      <c r="C299" s="39"/>
      <c r="D299" s="47"/>
      <c r="E299" s="47"/>
      <c r="F299" s="47"/>
      <c r="G299" s="47"/>
    </row>
    <row r="300" spans="3:7" ht="13.5" hidden="1" x14ac:dyDescent="0.2">
      <c r="C300" s="39"/>
      <c r="D300" s="47"/>
      <c r="E300" s="47"/>
      <c r="F300" s="47"/>
      <c r="G300" s="47"/>
    </row>
    <row r="301" spans="3:7" ht="13.5" hidden="1" x14ac:dyDescent="0.2">
      <c r="C301" s="39"/>
      <c r="D301" s="47"/>
      <c r="E301" s="47"/>
      <c r="F301" s="47"/>
      <c r="G301" s="47"/>
    </row>
    <row r="302" spans="3:7" ht="13.5" hidden="1" x14ac:dyDescent="0.2">
      <c r="C302" s="39"/>
      <c r="D302" s="47"/>
      <c r="E302" s="47"/>
      <c r="F302" s="47"/>
      <c r="G302" s="47"/>
    </row>
    <row r="303" spans="3:7" ht="13.5" hidden="1" x14ac:dyDescent="0.2">
      <c r="C303" s="39"/>
      <c r="D303" s="47"/>
      <c r="E303" s="47"/>
      <c r="F303" s="47"/>
      <c r="G303" s="47"/>
    </row>
    <row r="304" spans="3:7" ht="13.5" hidden="1" x14ac:dyDescent="0.2">
      <c r="C304" s="39"/>
      <c r="D304" s="47"/>
      <c r="E304" s="47"/>
      <c r="F304" s="47"/>
      <c r="G304" s="47"/>
    </row>
    <row r="305" spans="3:7" ht="13.5" hidden="1" x14ac:dyDescent="0.2">
      <c r="C305" s="39"/>
      <c r="D305" s="47"/>
      <c r="E305" s="47"/>
      <c r="F305" s="47"/>
      <c r="G305" s="47"/>
    </row>
    <row r="306" spans="3:7" ht="13.5" hidden="1" x14ac:dyDescent="0.2">
      <c r="C306" s="39"/>
      <c r="D306" s="47"/>
      <c r="E306" s="47"/>
      <c r="F306" s="47"/>
      <c r="G306" s="47"/>
    </row>
    <row r="307" spans="3:7" ht="13.5" hidden="1" x14ac:dyDescent="0.2">
      <c r="C307" s="39"/>
      <c r="D307" s="47"/>
      <c r="E307" s="47"/>
      <c r="F307" s="47"/>
      <c r="G307" s="47"/>
    </row>
    <row r="308" spans="3:7" ht="13.5" hidden="1" x14ac:dyDescent="0.2">
      <c r="C308" s="39"/>
      <c r="D308" s="47"/>
      <c r="E308" s="47"/>
      <c r="F308" s="47"/>
      <c r="G308" s="47"/>
    </row>
    <row r="309" spans="3:7" ht="13.5" hidden="1" x14ac:dyDescent="0.2">
      <c r="C309" s="39"/>
      <c r="D309" s="47"/>
      <c r="E309" s="47"/>
      <c r="F309" s="47"/>
      <c r="G309" s="47"/>
    </row>
    <row r="310" spans="3:7" ht="13.5" hidden="1" x14ac:dyDescent="0.2">
      <c r="C310" s="39"/>
      <c r="D310" s="47"/>
      <c r="E310" s="47"/>
      <c r="F310" s="47"/>
      <c r="G310" s="47"/>
    </row>
    <row r="311" spans="3:7" ht="13.5" hidden="1" x14ac:dyDescent="0.2">
      <c r="C311" s="39"/>
      <c r="D311" s="47"/>
      <c r="E311" s="47"/>
      <c r="F311" s="47"/>
      <c r="G311" s="47"/>
    </row>
    <row r="312" spans="3:7" ht="13.5" hidden="1" x14ac:dyDescent="0.2">
      <c r="C312" s="39"/>
      <c r="D312" s="47"/>
      <c r="E312" s="47"/>
      <c r="F312" s="47"/>
      <c r="G312" s="47"/>
    </row>
    <row r="313" spans="3:7" ht="13.5" hidden="1" x14ac:dyDescent="0.2">
      <c r="C313" s="39"/>
      <c r="D313" s="47"/>
      <c r="E313" s="47"/>
      <c r="F313" s="47"/>
      <c r="G313" s="47"/>
    </row>
    <row r="314" spans="3:7" ht="13.5" hidden="1" x14ac:dyDescent="0.2">
      <c r="C314" s="39"/>
      <c r="D314" s="47"/>
      <c r="E314" s="47"/>
      <c r="F314" s="47"/>
      <c r="G314" s="47"/>
    </row>
    <row r="315" spans="3:7" ht="13.5" hidden="1" x14ac:dyDescent="0.2">
      <c r="C315" s="39"/>
      <c r="D315" s="47"/>
      <c r="E315" s="47"/>
      <c r="F315" s="47"/>
      <c r="G315" s="47"/>
    </row>
    <row r="316" spans="3:7" ht="13.5" hidden="1" x14ac:dyDescent="0.2">
      <c r="C316" s="39"/>
      <c r="D316" s="47"/>
      <c r="E316" s="47"/>
      <c r="F316" s="47"/>
      <c r="G316" s="47"/>
    </row>
    <row r="317" spans="3:7" ht="13.5" hidden="1" x14ac:dyDescent="0.2">
      <c r="C317" s="39"/>
      <c r="D317" s="47"/>
      <c r="E317" s="47"/>
      <c r="F317" s="47"/>
      <c r="G317" s="47"/>
    </row>
    <row r="318" spans="3:7" ht="13.5" hidden="1" x14ac:dyDescent="0.2">
      <c r="C318" s="39"/>
      <c r="D318" s="47"/>
      <c r="E318" s="47"/>
      <c r="F318" s="47"/>
      <c r="G318" s="47"/>
    </row>
    <row r="319" spans="3:7" ht="13.5" hidden="1" x14ac:dyDescent="0.2">
      <c r="C319" s="39"/>
      <c r="D319" s="47"/>
      <c r="E319" s="47"/>
      <c r="F319" s="47"/>
      <c r="G319" s="47"/>
    </row>
    <row r="320" spans="3:7" ht="13.5" hidden="1" x14ac:dyDescent="0.2">
      <c r="C320" s="39"/>
      <c r="D320" s="47"/>
      <c r="E320" s="47"/>
      <c r="F320" s="47"/>
      <c r="G320" s="47"/>
    </row>
    <row r="321" spans="3:7" ht="13.5" hidden="1" x14ac:dyDescent="0.2">
      <c r="C321" s="39"/>
      <c r="D321" s="47"/>
      <c r="E321" s="47"/>
      <c r="F321" s="47"/>
      <c r="G321" s="47"/>
    </row>
    <row r="322" spans="3:7" ht="13.5" hidden="1" x14ac:dyDescent="0.2">
      <c r="C322" s="39"/>
      <c r="D322" s="47"/>
      <c r="E322" s="47"/>
      <c r="F322" s="47"/>
      <c r="G322" s="47"/>
    </row>
    <row r="323" spans="3:7" ht="13.5" hidden="1" x14ac:dyDescent="0.2">
      <c r="C323" s="39"/>
      <c r="D323" s="47"/>
      <c r="E323" s="47"/>
      <c r="F323" s="47"/>
      <c r="G323" s="47"/>
    </row>
    <row r="324" spans="3:7" ht="13.5" hidden="1" x14ac:dyDescent="0.2">
      <c r="C324" s="39"/>
      <c r="D324" s="47"/>
      <c r="E324" s="47"/>
      <c r="F324" s="47"/>
      <c r="G324" s="47"/>
    </row>
    <row r="325" spans="3:7" ht="13.5" hidden="1" x14ac:dyDescent="0.2">
      <c r="C325" s="39"/>
      <c r="D325" s="47"/>
      <c r="E325" s="47"/>
      <c r="F325" s="47"/>
      <c r="G325" s="47"/>
    </row>
    <row r="326" spans="3:7" ht="13.5" hidden="1" x14ac:dyDescent="0.2">
      <c r="C326" s="39"/>
      <c r="D326" s="47"/>
      <c r="E326" s="47"/>
      <c r="F326" s="47"/>
      <c r="G326" s="47"/>
    </row>
    <row r="327" spans="3:7" ht="13.5" hidden="1" x14ac:dyDescent="0.2">
      <c r="C327" s="39"/>
      <c r="D327" s="47"/>
      <c r="E327" s="47"/>
      <c r="F327" s="47"/>
      <c r="G327" s="47"/>
    </row>
    <row r="328" spans="3:7" ht="13.5" hidden="1" x14ac:dyDescent="0.2">
      <c r="C328" s="39"/>
      <c r="D328" s="47"/>
      <c r="E328" s="47"/>
      <c r="F328" s="47"/>
      <c r="G328" s="47"/>
    </row>
    <row r="329" spans="3:7" ht="13.5" hidden="1" x14ac:dyDescent="0.2">
      <c r="C329" s="39"/>
      <c r="D329" s="47"/>
      <c r="E329" s="47"/>
      <c r="F329" s="47"/>
      <c r="G329" s="47"/>
    </row>
    <row r="330" spans="3:7" ht="13.5" hidden="1" x14ac:dyDescent="0.2">
      <c r="C330" s="39"/>
      <c r="D330" s="47"/>
      <c r="E330" s="47"/>
      <c r="F330" s="47"/>
      <c r="G330" s="47"/>
    </row>
    <row r="331" spans="3:7" ht="13.5" hidden="1" x14ac:dyDescent="0.2">
      <c r="C331" s="39"/>
      <c r="D331" s="47"/>
      <c r="E331" s="47"/>
      <c r="F331" s="47"/>
      <c r="G331" s="47"/>
    </row>
    <row r="332" spans="3:7" ht="13.5" hidden="1" x14ac:dyDescent="0.2">
      <c r="C332" s="39"/>
      <c r="D332" s="47"/>
      <c r="E332" s="47"/>
      <c r="F332" s="47"/>
      <c r="G332" s="47"/>
    </row>
    <row r="333" spans="3:7" ht="13.5" hidden="1" x14ac:dyDescent="0.2">
      <c r="C333" s="39"/>
      <c r="D333" s="47"/>
      <c r="E333" s="47"/>
      <c r="F333" s="47"/>
      <c r="G333" s="47"/>
    </row>
    <row r="334" spans="3:7" ht="13.5" hidden="1" x14ac:dyDescent="0.2">
      <c r="C334" s="39"/>
      <c r="D334" s="47"/>
      <c r="E334" s="47"/>
      <c r="F334" s="47"/>
      <c r="G334" s="47"/>
    </row>
    <row r="335" spans="3:7" ht="13.5" hidden="1" x14ac:dyDescent="0.2">
      <c r="C335" s="39"/>
      <c r="D335" s="47"/>
      <c r="E335" s="47"/>
      <c r="F335" s="47"/>
      <c r="G335" s="47"/>
    </row>
    <row r="336" spans="3:7" ht="13.5" hidden="1" x14ac:dyDescent="0.2">
      <c r="C336" s="39"/>
      <c r="D336" s="47"/>
      <c r="E336" s="47"/>
      <c r="F336" s="47"/>
      <c r="G336" s="47"/>
    </row>
    <row r="337" spans="3:7" ht="13.5" hidden="1" x14ac:dyDescent="0.2">
      <c r="C337" s="39"/>
      <c r="D337" s="47"/>
      <c r="E337" s="47"/>
      <c r="F337" s="47"/>
      <c r="G337" s="47"/>
    </row>
    <row r="338" spans="3:7" ht="13.5" hidden="1" x14ac:dyDescent="0.2">
      <c r="C338" s="39"/>
      <c r="D338" s="47"/>
      <c r="E338" s="47"/>
      <c r="F338" s="47"/>
      <c r="G338" s="47"/>
    </row>
    <row r="339" spans="3:7" ht="13.5" hidden="1" x14ac:dyDescent="0.2">
      <c r="C339" s="39"/>
      <c r="D339" s="47"/>
      <c r="E339" s="47"/>
      <c r="F339" s="47"/>
      <c r="G339" s="47"/>
    </row>
    <row r="340" spans="3:7" ht="13.5" hidden="1" x14ac:dyDescent="0.2">
      <c r="C340" s="39"/>
      <c r="D340" s="47"/>
      <c r="E340" s="47"/>
      <c r="F340" s="47"/>
      <c r="G340" s="47"/>
    </row>
    <row r="341" spans="3:7" ht="13.5" hidden="1" x14ac:dyDescent="0.2">
      <c r="C341" s="39"/>
      <c r="D341" s="47"/>
      <c r="E341" s="47"/>
      <c r="F341" s="47"/>
      <c r="G341" s="47"/>
    </row>
    <row r="342" spans="3:7" ht="13.5" hidden="1" x14ac:dyDescent="0.2">
      <c r="C342" s="39"/>
      <c r="D342" s="47"/>
      <c r="E342" s="47"/>
      <c r="F342" s="47"/>
      <c r="G342" s="47"/>
    </row>
    <row r="343" spans="3:7" ht="13.5" hidden="1" x14ac:dyDescent="0.2">
      <c r="C343" s="39"/>
      <c r="D343" s="47"/>
      <c r="E343" s="47"/>
      <c r="F343" s="47"/>
      <c r="G343" s="47"/>
    </row>
    <row r="344" spans="3:7" ht="13.5" hidden="1" x14ac:dyDescent="0.2">
      <c r="C344" s="39"/>
      <c r="D344" s="47"/>
      <c r="E344" s="47"/>
      <c r="F344" s="47"/>
      <c r="G344" s="47"/>
    </row>
    <row r="345" spans="3:7" ht="13.5" hidden="1" x14ac:dyDescent="0.2">
      <c r="C345" s="39"/>
      <c r="D345" s="47"/>
      <c r="E345" s="47"/>
      <c r="F345" s="47"/>
      <c r="G345" s="47"/>
    </row>
    <row r="346" spans="3:7" ht="13.5" hidden="1" x14ac:dyDescent="0.2">
      <c r="C346" s="39"/>
      <c r="D346" s="47"/>
      <c r="E346" s="47"/>
      <c r="F346" s="47"/>
      <c r="G346" s="47"/>
    </row>
    <row r="347" spans="3:7" ht="13.5" hidden="1" x14ac:dyDescent="0.2">
      <c r="C347" s="39"/>
      <c r="D347" s="47"/>
      <c r="E347" s="47"/>
      <c r="F347" s="47"/>
      <c r="G347" s="47"/>
    </row>
    <row r="348" spans="3:7" ht="13.5" hidden="1" x14ac:dyDescent="0.2">
      <c r="C348" s="39"/>
      <c r="D348" s="47"/>
      <c r="E348" s="47"/>
      <c r="F348" s="47"/>
      <c r="G348" s="47"/>
    </row>
    <row r="349" spans="3:7" ht="13.5" hidden="1" x14ac:dyDescent="0.2">
      <c r="C349" s="39"/>
      <c r="D349" s="47"/>
      <c r="E349" s="47"/>
      <c r="F349" s="47"/>
      <c r="G349" s="47"/>
    </row>
    <row r="350" spans="3:7" ht="13.5" hidden="1" x14ac:dyDescent="0.2">
      <c r="C350" s="39"/>
      <c r="D350" s="47"/>
      <c r="E350" s="47"/>
      <c r="F350" s="47"/>
      <c r="G350" s="47"/>
    </row>
    <row r="351" spans="3:7" ht="13.5" hidden="1" x14ac:dyDescent="0.2">
      <c r="C351" s="39"/>
      <c r="D351" s="47"/>
      <c r="E351" s="47"/>
      <c r="F351" s="47"/>
      <c r="G351" s="47"/>
    </row>
    <row r="352" spans="3:7" ht="13.5" hidden="1" x14ac:dyDescent="0.2">
      <c r="C352" s="39"/>
      <c r="D352" s="47"/>
      <c r="E352" s="47"/>
      <c r="F352" s="47"/>
      <c r="G352" s="47"/>
    </row>
    <row r="353" spans="3:7" ht="13.5" hidden="1" x14ac:dyDescent="0.2">
      <c r="C353" s="39"/>
      <c r="D353" s="47"/>
      <c r="E353" s="47"/>
      <c r="F353" s="47"/>
      <c r="G353" s="47"/>
    </row>
    <row r="354" spans="3:7" ht="13.5" hidden="1" x14ac:dyDescent="0.2">
      <c r="C354" s="39"/>
      <c r="D354" s="47"/>
      <c r="E354" s="47"/>
      <c r="F354" s="47"/>
      <c r="G354" s="47"/>
    </row>
    <row r="355" spans="3:7" ht="13.5" hidden="1" x14ac:dyDescent="0.2">
      <c r="C355" s="39"/>
      <c r="D355" s="47"/>
      <c r="E355" s="47"/>
      <c r="F355" s="47"/>
      <c r="G355" s="47"/>
    </row>
    <row r="356" spans="3:7" ht="13.5" hidden="1" x14ac:dyDescent="0.2">
      <c r="C356" s="39"/>
      <c r="D356" s="47"/>
      <c r="E356" s="47"/>
      <c r="F356" s="47"/>
      <c r="G356" s="47"/>
    </row>
    <row r="357" spans="3:7" ht="13.5" hidden="1" x14ac:dyDescent="0.2">
      <c r="C357" s="39"/>
      <c r="D357" s="47"/>
      <c r="E357" s="47"/>
      <c r="F357" s="47"/>
      <c r="G357" s="47"/>
    </row>
    <row r="358" spans="3:7" hidden="1" x14ac:dyDescent="0.2"/>
    <row r="359" spans="3:7" hidden="1" x14ac:dyDescent="0.2"/>
    <row r="360" spans="3:7" hidden="1" x14ac:dyDescent="0.2"/>
    <row r="361" spans="3:7" hidden="1" x14ac:dyDescent="0.2"/>
    <row r="362" spans="3:7" hidden="1" x14ac:dyDescent="0.2"/>
    <row r="363" spans="3:7" hidden="1" x14ac:dyDescent="0.2"/>
    <row r="364" spans="3:7" hidden="1" x14ac:dyDescent="0.2"/>
    <row r="365" spans="3:7" hidden="1" x14ac:dyDescent="0.2"/>
    <row r="366" spans="3:7" hidden="1" x14ac:dyDescent="0.2"/>
    <row r="367" spans="3:7" hidden="1" x14ac:dyDescent="0.2"/>
    <row r="368" spans="3:7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x14ac:dyDescent="0.2"/>
  </sheetData>
  <sheetProtection sheet="1" objects="1" scenarios="1"/>
  <mergeCells count="64">
    <mergeCell ref="B202:B204"/>
    <mergeCell ref="B205:B207"/>
    <mergeCell ref="B208:B210"/>
    <mergeCell ref="B211:B213"/>
    <mergeCell ref="B183:B186"/>
    <mergeCell ref="B187:B189"/>
    <mergeCell ref="B190:B192"/>
    <mergeCell ref="B193:B195"/>
    <mergeCell ref="B196:B198"/>
    <mergeCell ref="B199:B201"/>
    <mergeCell ref="B181:B182"/>
    <mergeCell ref="B142:B145"/>
    <mergeCell ref="B146:B149"/>
    <mergeCell ref="B150:B153"/>
    <mergeCell ref="B154:B157"/>
    <mergeCell ref="B158:B161"/>
    <mergeCell ref="B162:B165"/>
    <mergeCell ref="B166:B169"/>
    <mergeCell ref="B170:B173"/>
    <mergeCell ref="B174:B175"/>
    <mergeCell ref="B176:B177"/>
    <mergeCell ref="B178:B180"/>
    <mergeCell ref="B138:B141"/>
    <mergeCell ref="B101:B103"/>
    <mergeCell ref="B104:B106"/>
    <mergeCell ref="B107:B110"/>
    <mergeCell ref="B111:B114"/>
    <mergeCell ref="B115:B118"/>
    <mergeCell ref="B119:B122"/>
    <mergeCell ref="B123:B124"/>
    <mergeCell ref="B125:B126"/>
    <mergeCell ref="B127:B130"/>
    <mergeCell ref="B131:B133"/>
    <mergeCell ref="B134:B137"/>
    <mergeCell ref="B98:B100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62:B64"/>
    <mergeCell ref="B23:B25"/>
    <mergeCell ref="B26:B28"/>
    <mergeCell ref="B32:B34"/>
    <mergeCell ref="B35:B37"/>
    <mergeCell ref="B38:B40"/>
    <mergeCell ref="B41:B43"/>
    <mergeCell ref="B44:B46"/>
    <mergeCell ref="B47:B49"/>
    <mergeCell ref="B50:B52"/>
    <mergeCell ref="B53:B55"/>
    <mergeCell ref="B59:B61"/>
    <mergeCell ref="B20:B22"/>
    <mergeCell ref="B5:B7"/>
    <mergeCell ref="B8:B10"/>
    <mergeCell ref="B11:B13"/>
    <mergeCell ref="B14:B16"/>
    <mergeCell ref="B17:B19"/>
  </mergeCells>
  <phoneticPr fontId="0" type="noConversion"/>
  <pageMargins left="0.27559055118110237" right="0.6692913385826772" top="0.39370078740157483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00B050"/>
  </sheetPr>
  <dimension ref="A1:R87"/>
  <sheetViews>
    <sheetView showGridLines="0" showRowColHeaders="0" zoomScaleNormal="100" workbookViewId="0">
      <selection activeCell="G65" sqref="G65"/>
    </sheetView>
  </sheetViews>
  <sheetFormatPr defaultColWidth="0" defaultRowHeight="12.75" zeroHeight="1" x14ac:dyDescent="0.2"/>
  <cols>
    <col min="1" max="1" width="3.7109375" customWidth="1"/>
    <col min="2" max="2" width="23.7109375" style="40" customWidth="1"/>
    <col min="3" max="3" width="14.7109375" style="37" customWidth="1"/>
    <col min="4" max="4" width="15.28515625" style="37" customWidth="1"/>
    <col min="5" max="7" width="9.7109375" style="37" customWidth="1"/>
    <col min="8" max="8" width="5.7109375" customWidth="1"/>
    <col min="9" max="18" width="0" hidden="1" customWidth="1"/>
    <col min="19" max="16384" width="9.140625" hidden="1"/>
  </cols>
  <sheetData>
    <row r="1" spans="2:7" ht="18" x14ac:dyDescent="0.2">
      <c r="B1" s="52" t="s">
        <v>212</v>
      </c>
      <c r="C1" s="43"/>
      <c r="D1" s="43"/>
      <c r="E1" s="43"/>
      <c r="G1" s="42"/>
    </row>
    <row r="2" spans="2:7" ht="30" customHeight="1" x14ac:dyDescent="0.2">
      <c r="B2" s="44" t="str">
        <f>'Charges Data'!B2</f>
        <v>Charges for Sports Facilities in Scotland 2018/19</v>
      </c>
      <c r="C2" s="43"/>
      <c r="D2" s="43"/>
      <c r="E2" s="43"/>
      <c r="F2" s="43"/>
      <c r="G2" s="43"/>
    </row>
    <row r="3" spans="2:7" ht="15" x14ac:dyDescent="0.2">
      <c r="B3" s="51" t="s">
        <v>336</v>
      </c>
      <c r="C3" s="43"/>
      <c r="D3" s="43"/>
      <c r="E3" s="43"/>
      <c r="F3" s="43"/>
      <c r="G3" s="43"/>
    </row>
    <row r="4" spans="2:7" ht="32.25" customHeight="1" x14ac:dyDescent="0.2">
      <c r="B4" s="165" t="s">
        <v>62</v>
      </c>
      <c r="C4" s="166" t="s">
        <v>63</v>
      </c>
      <c r="D4" s="167" t="s">
        <v>120</v>
      </c>
      <c r="E4" s="167" t="s">
        <v>87</v>
      </c>
      <c r="F4" s="167" t="s">
        <v>1</v>
      </c>
      <c r="G4" s="168" t="s">
        <v>88</v>
      </c>
    </row>
    <row r="5" spans="2:7" ht="20.25" customHeight="1" x14ac:dyDescent="0.2">
      <c r="B5" s="319" t="s">
        <v>213</v>
      </c>
      <c r="C5" s="159" t="s">
        <v>48</v>
      </c>
      <c r="D5" s="160">
        <f>'Charges Data'!F463</f>
        <v>28</v>
      </c>
      <c r="E5" s="221">
        <f>'Charges Data'!G463</f>
        <v>3</v>
      </c>
      <c r="F5" s="221">
        <f>'Charges Data'!H463</f>
        <v>4.4160714285714286</v>
      </c>
      <c r="G5" s="222">
        <f>'Charges Data'!I463</f>
        <v>6.5</v>
      </c>
    </row>
    <row r="6" spans="2:7" ht="20.25" customHeight="1" x14ac:dyDescent="0.2">
      <c r="B6" s="319"/>
      <c r="C6" s="159" t="s">
        <v>49</v>
      </c>
      <c r="D6" s="160">
        <f>'Charges Data'!F464</f>
        <v>28</v>
      </c>
      <c r="E6" s="221">
        <f>'Charges Data'!G464</f>
        <v>1</v>
      </c>
      <c r="F6" s="221">
        <f>'Charges Data'!H464</f>
        <v>2.6857142857142859</v>
      </c>
      <c r="G6" s="222">
        <f>'Charges Data'!I464</f>
        <v>4.4000000000000004</v>
      </c>
    </row>
    <row r="7" spans="2:7" ht="20.25" customHeight="1" x14ac:dyDescent="0.2">
      <c r="B7" s="319"/>
      <c r="C7" s="159" t="s">
        <v>57</v>
      </c>
      <c r="D7" s="160">
        <f>'Charges Data'!F465</f>
        <v>25</v>
      </c>
      <c r="E7" s="221">
        <f>'Charges Data'!G465</f>
        <v>1</v>
      </c>
      <c r="F7" s="221">
        <f>'Charges Data'!H465</f>
        <v>2.798</v>
      </c>
      <c r="G7" s="222">
        <f>'Charges Data'!I465</f>
        <v>4.5</v>
      </c>
    </row>
    <row r="8" spans="2:7" ht="20.25" customHeight="1" x14ac:dyDescent="0.2">
      <c r="B8" s="318"/>
      <c r="C8" s="159" t="s">
        <v>43</v>
      </c>
      <c r="D8" s="160">
        <f>'Charges Data'!F466</f>
        <v>20</v>
      </c>
      <c r="E8" s="221">
        <f>'Charges Data'!G466</f>
        <v>0</v>
      </c>
      <c r="F8" s="221">
        <f>'Charges Data'!H466</f>
        <v>2.1775000000000002</v>
      </c>
      <c r="G8" s="222">
        <f>'Charges Data'!I466</f>
        <v>4.4000000000000004</v>
      </c>
    </row>
    <row r="9" spans="2:7" ht="20.25" customHeight="1" x14ac:dyDescent="0.2">
      <c r="B9" s="330" t="s">
        <v>214</v>
      </c>
      <c r="C9" s="200" t="s">
        <v>48</v>
      </c>
      <c r="D9" s="201">
        <f>'Charges Data'!F495</f>
        <v>19</v>
      </c>
      <c r="E9" s="219">
        <f>'Charges Data'!G495</f>
        <v>3.2</v>
      </c>
      <c r="F9" s="219">
        <f>'Charges Data'!H495</f>
        <v>4.9473684210526319</v>
      </c>
      <c r="G9" s="220">
        <f>'Charges Data'!I495</f>
        <v>7.85</v>
      </c>
    </row>
    <row r="10" spans="2:7" ht="20.25" customHeight="1" x14ac:dyDescent="0.2">
      <c r="B10" s="330"/>
      <c r="C10" s="200" t="s">
        <v>49</v>
      </c>
      <c r="D10" s="201">
        <f>'Charges Data'!F496</f>
        <v>19</v>
      </c>
      <c r="E10" s="219">
        <f>'Charges Data'!G496</f>
        <v>2</v>
      </c>
      <c r="F10" s="219">
        <f>'Charges Data'!H496</f>
        <v>3.2947368421052632</v>
      </c>
      <c r="G10" s="220">
        <f>'Charges Data'!I496</f>
        <v>5.9</v>
      </c>
    </row>
    <row r="11" spans="2:7" ht="20.25" customHeight="1" x14ac:dyDescent="0.2">
      <c r="B11" s="330"/>
      <c r="C11" s="200" t="s">
        <v>57</v>
      </c>
      <c r="D11" s="201">
        <f>'Charges Data'!F497</f>
        <v>14</v>
      </c>
      <c r="E11" s="219">
        <f>'Charges Data'!G497</f>
        <v>1</v>
      </c>
      <c r="F11" s="219">
        <f>'Charges Data'!H497</f>
        <v>2.9392857142857141</v>
      </c>
      <c r="G11" s="220">
        <f>'Charges Data'!I497</f>
        <v>4.8</v>
      </c>
    </row>
    <row r="12" spans="2:7" ht="20.25" customHeight="1" x14ac:dyDescent="0.2">
      <c r="B12" s="331"/>
      <c r="C12" s="200" t="s">
        <v>43</v>
      </c>
      <c r="D12" s="201">
        <f>'Charges Data'!F498</f>
        <v>12</v>
      </c>
      <c r="E12" s="219">
        <f>'Charges Data'!G498</f>
        <v>0.5</v>
      </c>
      <c r="F12" s="219">
        <f>'Charges Data'!H498</f>
        <v>2.7083333333333335</v>
      </c>
      <c r="G12" s="220">
        <f>'Charges Data'!I498</f>
        <v>4.5</v>
      </c>
    </row>
    <row r="13" spans="2:7" ht="20.25" customHeight="1" x14ac:dyDescent="0.2">
      <c r="B13" s="317" t="s">
        <v>215</v>
      </c>
      <c r="C13" s="159" t="s">
        <v>48</v>
      </c>
      <c r="D13" s="160">
        <f>'Charges Data'!F467</f>
        <v>25</v>
      </c>
      <c r="E13" s="221">
        <f>'Charges Data'!G467</f>
        <v>4.96</v>
      </c>
      <c r="F13" s="221">
        <f>'Charges Data'!H467</f>
        <v>6.8455999999999992</v>
      </c>
      <c r="G13" s="222">
        <f>'Charges Data'!I467</f>
        <v>13.6</v>
      </c>
    </row>
    <row r="14" spans="2:7" ht="20.25" customHeight="1" x14ac:dyDescent="0.2">
      <c r="B14" s="319"/>
      <c r="C14" s="159" t="s">
        <v>49</v>
      </c>
      <c r="D14" s="160">
        <f>'Charges Data'!F468</f>
        <v>23</v>
      </c>
      <c r="E14" s="221">
        <f>'Charges Data'!G468</f>
        <v>4</v>
      </c>
      <c r="F14" s="221">
        <f>'Charges Data'!H468</f>
        <v>5.2213043478260861</v>
      </c>
      <c r="G14" s="222">
        <f>'Charges Data'!I468</f>
        <v>11</v>
      </c>
    </row>
    <row r="15" spans="2:7" ht="20.25" customHeight="1" x14ac:dyDescent="0.2">
      <c r="B15" s="319"/>
      <c r="C15" s="159" t="s">
        <v>57</v>
      </c>
      <c r="D15" s="160">
        <f>'Charges Data'!F469</f>
        <v>18</v>
      </c>
      <c r="E15" s="221">
        <f>'Charges Data'!G469</f>
        <v>3.2</v>
      </c>
      <c r="F15" s="221">
        <f>'Charges Data'!H469</f>
        <v>5.480555555555557</v>
      </c>
      <c r="G15" s="222">
        <f>'Charges Data'!I469</f>
        <v>11</v>
      </c>
    </row>
    <row r="16" spans="2:7" ht="20.25" customHeight="1" x14ac:dyDescent="0.2">
      <c r="B16" s="318"/>
      <c r="C16" s="159" t="s">
        <v>43</v>
      </c>
      <c r="D16" s="160">
        <f>'Charges Data'!F470</f>
        <v>15</v>
      </c>
      <c r="E16" s="221">
        <f>'Charges Data'!G470</f>
        <v>0.5</v>
      </c>
      <c r="F16" s="221">
        <f>'Charges Data'!H470</f>
        <v>4.3866666666666667</v>
      </c>
      <c r="G16" s="222">
        <f>'Charges Data'!I470</f>
        <v>8.5</v>
      </c>
    </row>
    <row r="17" spans="2:7" ht="20.25" customHeight="1" x14ac:dyDescent="0.2">
      <c r="B17" s="329" t="s">
        <v>216</v>
      </c>
      <c r="C17" s="200" t="s">
        <v>48</v>
      </c>
      <c r="D17" s="201">
        <f>'Charges Data'!F503</f>
        <v>16</v>
      </c>
      <c r="E17" s="219">
        <f>'Charges Data'!G503</f>
        <v>4.96</v>
      </c>
      <c r="F17" s="219">
        <f>'Charges Data'!H503</f>
        <v>6.8650000000000002</v>
      </c>
      <c r="G17" s="220">
        <f>'Charges Data'!I503</f>
        <v>11.15</v>
      </c>
    </row>
    <row r="18" spans="2:7" ht="20.25" customHeight="1" x14ac:dyDescent="0.2">
      <c r="B18" s="330"/>
      <c r="C18" s="200" t="s">
        <v>49</v>
      </c>
      <c r="D18" s="201">
        <f>'Charges Data'!F504</f>
        <v>14</v>
      </c>
      <c r="E18" s="219">
        <f>'Charges Data'!G504</f>
        <v>3.9</v>
      </c>
      <c r="F18" s="219">
        <f>'Charges Data'!H504</f>
        <v>5.6492857142857149</v>
      </c>
      <c r="G18" s="220">
        <f>'Charges Data'!I504</f>
        <v>11</v>
      </c>
    </row>
    <row r="19" spans="2:7" ht="20.25" customHeight="1" x14ac:dyDescent="0.2">
      <c r="B19" s="330"/>
      <c r="C19" s="200" t="s">
        <v>57</v>
      </c>
      <c r="D19" s="201">
        <f>'Charges Data'!F505</f>
        <v>11</v>
      </c>
      <c r="E19" s="219">
        <f>'Charges Data'!G505</f>
        <v>3.9</v>
      </c>
      <c r="F19" s="219">
        <f>'Charges Data'!H505</f>
        <v>5.3454545454545448</v>
      </c>
      <c r="G19" s="220">
        <f>'Charges Data'!I505</f>
        <v>11</v>
      </c>
    </row>
    <row r="20" spans="2:7" ht="20.25" customHeight="1" x14ac:dyDescent="0.2">
      <c r="B20" s="331"/>
      <c r="C20" s="200" t="s">
        <v>43</v>
      </c>
      <c r="D20" s="201">
        <f>'Charges Data'!F506</f>
        <v>9</v>
      </c>
      <c r="E20" s="219">
        <f>'Charges Data'!G506</f>
        <v>2</v>
      </c>
      <c r="F20" s="219">
        <f>'Charges Data'!H506</f>
        <v>4.3111111111111109</v>
      </c>
      <c r="G20" s="220">
        <f>'Charges Data'!I506</f>
        <v>8.5</v>
      </c>
    </row>
    <row r="21" spans="2:7" ht="20.25" customHeight="1" x14ac:dyDescent="0.2">
      <c r="B21" s="317" t="s">
        <v>217</v>
      </c>
      <c r="C21" s="159" t="s">
        <v>48</v>
      </c>
      <c r="D21" s="160">
        <f>'Charges Data'!F471</f>
        <v>24</v>
      </c>
      <c r="E21" s="221">
        <f>'Charges Data'!G471</f>
        <v>4</v>
      </c>
      <c r="F21" s="221">
        <f>'Charges Data'!H471</f>
        <v>5.6854166666666677</v>
      </c>
      <c r="G21" s="222">
        <f>'Charges Data'!I471</f>
        <v>7.8</v>
      </c>
    </row>
    <row r="22" spans="2:7" ht="20.25" customHeight="1" x14ac:dyDescent="0.2">
      <c r="B22" s="319"/>
      <c r="C22" s="159" t="s">
        <v>49</v>
      </c>
      <c r="D22" s="160">
        <f>'Charges Data'!F472</f>
        <v>16</v>
      </c>
      <c r="E22" s="221">
        <f>'Charges Data'!G472</f>
        <v>2.7</v>
      </c>
      <c r="F22" s="221">
        <f>'Charges Data'!H472</f>
        <v>3.9187500000000002</v>
      </c>
      <c r="G22" s="222">
        <f>'Charges Data'!I472</f>
        <v>5</v>
      </c>
    </row>
    <row r="23" spans="2:7" ht="20.25" customHeight="1" x14ac:dyDescent="0.2">
      <c r="B23" s="319"/>
      <c r="C23" s="159" t="s">
        <v>57</v>
      </c>
      <c r="D23" s="160">
        <f>'Charges Data'!F473</f>
        <v>20</v>
      </c>
      <c r="E23" s="221">
        <f>'Charges Data'!G473</f>
        <v>2.7</v>
      </c>
      <c r="F23" s="221">
        <f>'Charges Data'!H473</f>
        <v>4.2025000000000006</v>
      </c>
      <c r="G23" s="222">
        <f>'Charges Data'!I473</f>
        <v>6.2</v>
      </c>
    </row>
    <row r="24" spans="2:7" ht="20.25" customHeight="1" x14ac:dyDescent="0.2">
      <c r="B24" s="318"/>
      <c r="C24" s="159" t="s">
        <v>43</v>
      </c>
      <c r="D24" s="160">
        <f>'Charges Data'!F474</f>
        <v>15</v>
      </c>
      <c r="E24" s="221">
        <f>'Charges Data'!G474</f>
        <v>0.5</v>
      </c>
      <c r="F24" s="221">
        <f>'Charges Data'!H474</f>
        <v>3.4266666666666672</v>
      </c>
      <c r="G24" s="222">
        <f>'Charges Data'!I474</f>
        <v>5</v>
      </c>
    </row>
    <row r="25" spans="2:7" ht="20.25" customHeight="1" x14ac:dyDescent="0.2">
      <c r="B25" s="329" t="s">
        <v>218</v>
      </c>
      <c r="C25" s="200" t="s">
        <v>48</v>
      </c>
      <c r="D25" s="201">
        <f>'Charges Data'!F507</f>
        <v>17</v>
      </c>
      <c r="E25" s="219">
        <f>'Charges Data'!G507</f>
        <v>4</v>
      </c>
      <c r="F25" s="219">
        <f>'Charges Data'!H507</f>
        <v>5.6000000000000005</v>
      </c>
      <c r="G25" s="220">
        <f>'Charges Data'!I507</f>
        <v>6.7</v>
      </c>
    </row>
    <row r="26" spans="2:7" ht="20.25" customHeight="1" x14ac:dyDescent="0.2">
      <c r="B26" s="330"/>
      <c r="C26" s="200" t="s">
        <v>49</v>
      </c>
      <c r="D26" s="201">
        <f>'Charges Data'!F508</f>
        <v>11</v>
      </c>
      <c r="E26" s="219">
        <f>'Charges Data'!G508</f>
        <v>2.7</v>
      </c>
      <c r="F26" s="219">
        <f>'Charges Data'!H508</f>
        <v>4.040909090909091</v>
      </c>
      <c r="G26" s="220">
        <f>'Charges Data'!I508</f>
        <v>5</v>
      </c>
    </row>
    <row r="27" spans="2:7" ht="20.25" customHeight="1" x14ac:dyDescent="0.2">
      <c r="B27" s="330"/>
      <c r="C27" s="200" t="s">
        <v>57</v>
      </c>
      <c r="D27" s="201">
        <f>'Charges Data'!F509</f>
        <v>12</v>
      </c>
      <c r="E27" s="219">
        <f>'Charges Data'!G509</f>
        <v>2.7</v>
      </c>
      <c r="F27" s="219">
        <f>'Charges Data'!H509</f>
        <v>4.145833333333333</v>
      </c>
      <c r="G27" s="220">
        <f>'Charges Data'!I509</f>
        <v>5.4</v>
      </c>
    </row>
    <row r="28" spans="2:7" ht="20.25" customHeight="1" x14ac:dyDescent="0.2">
      <c r="B28" s="331"/>
      <c r="C28" s="200" t="s">
        <v>43</v>
      </c>
      <c r="D28" s="201">
        <f>'Charges Data'!F510</f>
        <v>10</v>
      </c>
      <c r="E28" s="219">
        <f>'Charges Data'!G510</f>
        <v>2</v>
      </c>
      <c r="F28" s="219">
        <f>'Charges Data'!H510</f>
        <v>3.5550000000000006</v>
      </c>
      <c r="G28" s="220">
        <f>'Charges Data'!I510</f>
        <v>5</v>
      </c>
    </row>
    <row r="29" spans="2:7" ht="20.25" customHeight="1" x14ac:dyDescent="0.2">
      <c r="B29" s="317" t="s">
        <v>327</v>
      </c>
      <c r="C29" s="159" t="s">
        <v>48</v>
      </c>
      <c r="D29" s="160">
        <f>'Charges Data'!F475</f>
        <v>24</v>
      </c>
      <c r="E29" s="221">
        <f>'Charges Data'!G475</f>
        <v>26.8</v>
      </c>
      <c r="F29" s="221">
        <f>'Charges Data'!H475</f>
        <v>90.200416666666669</v>
      </c>
      <c r="G29" s="222">
        <f>'Charges Data'!I475</f>
        <v>190.35</v>
      </c>
    </row>
    <row r="30" spans="2:7" ht="20.25" customHeight="1" x14ac:dyDescent="0.2">
      <c r="B30" s="319"/>
      <c r="C30" s="159" t="s">
        <v>49</v>
      </c>
      <c r="D30" s="160">
        <f>'Charges Data'!F476</f>
        <v>21</v>
      </c>
      <c r="E30" s="221">
        <f>'Charges Data'!G476</f>
        <v>26.8</v>
      </c>
      <c r="F30" s="221">
        <f>'Charges Data'!H476</f>
        <v>76.88095238095238</v>
      </c>
      <c r="G30" s="222">
        <f>'Charges Data'!I476</f>
        <v>120</v>
      </c>
    </row>
    <row r="31" spans="2:7" ht="20.25" customHeight="1" x14ac:dyDescent="0.2">
      <c r="B31" s="319"/>
      <c r="C31" s="159" t="s">
        <v>57</v>
      </c>
      <c r="D31" s="160">
        <f>'Charges Data'!F477</f>
        <v>19</v>
      </c>
      <c r="E31" s="221">
        <f>'Charges Data'!G477</f>
        <v>37.799999999999997</v>
      </c>
      <c r="F31" s="221">
        <f>'Charges Data'!H477</f>
        <v>80.586842105263159</v>
      </c>
      <c r="G31" s="222">
        <f>'Charges Data'!I477</f>
        <v>120</v>
      </c>
    </row>
    <row r="32" spans="2:7" ht="20.25" customHeight="1" x14ac:dyDescent="0.2">
      <c r="B32" s="318"/>
      <c r="C32" s="159" t="s">
        <v>43</v>
      </c>
      <c r="D32" s="160">
        <f>'Charges Data'!F478</f>
        <v>15</v>
      </c>
      <c r="E32" s="221">
        <f>'Charges Data'!G478</f>
        <v>37.799999999999997</v>
      </c>
      <c r="F32" s="221">
        <f>'Charges Data'!H478</f>
        <v>78.98</v>
      </c>
      <c r="G32" s="222">
        <f>'Charges Data'!I478</f>
        <v>120</v>
      </c>
    </row>
    <row r="33" spans="2:7" ht="20.25" customHeight="1" x14ac:dyDescent="0.2">
      <c r="B33" s="329" t="s">
        <v>328</v>
      </c>
      <c r="C33" s="200" t="s">
        <v>48</v>
      </c>
      <c r="D33" s="201">
        <f>'Charges Data'!F479</f>
        <v>20</v>
      </c>
      <c r="E33" s="219">
        <f>'Charges Data'!G479</f>
        <v>6</v>
      </c>
      <c r="F33" s="219">
        <f>'Charges Data'!H479</f>
        <v>15.082000000000003</v>
      </c>
      <c r="G33" s="220">
        <f>'Charges Data'!I479</f>
        <v>31.7</v>
      </c>
    </row>
    <row r="34" spans="2:7" ht="20.25" customHeight="1" x14ac:dyDescent="0.2">
      <c r="B34" s="330"/>
      <c r="C34" s="200" t="s">
        <v>49</v>
      </c>
      <c r="D34" s="201">
        <f>'Charges Data'!F480</f>
        <v>17</v>
      </c>
      <c r="E34" s="219">
        <f>'Charges Data'!G480</f>
        <v>3</v>
      </c>
      <c r="F34" s="219">
        <f>'Charges Data'!H480</f>
        <v>12.320588235294117</v>
      </c>
      <c r="G34" s="220">
        <f>'Charges Data'!I480</f>
        <v>20</v>
      </c>
    </row>
    <row r="35" spans="2:7" ht="20.25" customHeight="1" x14ac:dyDescent="0.2">
      <c r="B35" s="330"/>
      <c r="C35" s="200" t="s">
        <v>57</v>
      </c>
      <c r="D35" s="201">
        <f>'Charges Data'!F481</f>
        <v>16</v>
      </c>
      <c r="E35" s="219">
        <f>'Charges Data'!G481</f>
        <v>3</v>
      </c>
      <c r="F35" s="219">
        <f>'Charges Data'!H481</f>
        <v>13.115625000000001</v>
      </c>
      <c r="G35" s="220">
        <f>'Charges Data'!I481</f>
        <v>20</v>
      </c>
    </row>
    <row r="36" spans="2:7" ht="20.25" customHeight="1" x14ac:dyDescent="0.2">
      <c r="B36" s="331"/>
      <c r="C36" s="200" t="s">
        <v>43</v>
      </c>
      <c r="D36" s="201">
        <f>'Charges Data'!F482</f>
        <v>13</v>
      </c>
      <c r="E36" s="219">
        <f>'Charges Data'!G482</f>
        <v>3</v>
      </c>
      <c r="F36" s="219">
        <f>'Charges Data'!H482</f>
        <v>13.761538461538461</v>
      </c>
      <c r="G36" s="220">
        <f>'Charges Data'!I482</f>
        <v>20</v>
      </c>
    </row>
    <row r="37" spans="2:7" ht="20.25" customHeight="1" x14ac:dyDescent="0.2">
      <c r="B37" s="317" t="s">
        <v>219</v>
      </c>
      <c r="C37" s="159" t="s">
        <v>48</v>
      </c>
      <c r="D37" s="160">
        <f>'Charges Data'!F483</f>
        <v>6</v>
      </c>
      <c r="E37" s="221">
        <f>'Charges Data'!G483</f>
        <v>28.8</v>
      </c>
      <c r="F37" s="221">
        <f>'Charges Data'!H483</f>
        <v>40.050000000000004</v>
      </c>
      <c r="G37" s="222">
        <f>'Charges Data'!I483</f>
        <v>51.5</v>
      </c>
    </row>
    <row r="38" spans="2:7" ht="20.25" customHeight="1" x14ac:dyDescent="0.2">
      <c r="B38" s="319"/>
      <c r="C38" s="159" t="s">
        <v>49</v>
      </c>
      <c r="D38" s="160">
        <f>'Charges Data'!F484</f>
        <v>5</v>
      </c>
      <c r="E38" s="221">
        <f>'Charges Data'!G484</f>
        <v>19.2</v>
      </c>
      <c r="F38" s="221">
        <f>'Charges Data'!H484</f>
        <v>24.580000000000002</v>
      </c>
      <c r="G38" s="222">
        <f>'Charges Data'!I484</f>
        <v>29.5</v>
      </c>
    </row>
    <row r="39" spans="2:7" ht="20.25" customHeight="1" x14ac:dyDescent="0.2">
      <c r="B39" s="319"/>
      <c r="C39" s="159" t="s">
        <v>57</v>
      </c>
      <c r="D39" s="160">
        <f>'Charges Data'!F485</f>
        <v>4</v>
      </c>
      <c r="E39" s="221">
        <f>'Charges Data'!G485</f>
        <v>19.2</v>
      </c>
      <c r="F39" s="221">
        <f>'Charges Data'!H485</f>
        <v>24.65</v>
      </c>
      <c r="G39" s="222">
        <f>'Charges Data'!I485</f>
        <v>29.5</v>
      </c>
    </row>
    <row r="40" spans="2:7" ht="20.25" customHeight="1" x14ac:dyDescent="0.2">
      <c r="B40" s="318"/>
      <c r="C40" s="159" t="s">
        <v>43</v>
      </c>
      <c r="D40" s="160">
        <f>'Charges Data'!F486</f>
        <v>4</v>
      </c>
      <c r="E40" s="221">
        <f>'Charges Data'!G486</f>
        <v>19.2</v>
      </c>
      <c r="F40" s="221">
        <f>'Charges Data'!H486</f>
        <v>22.274999999999999</v>
      </c>
      <c r="G40" s="222">
        <f>'Charges Data'!I486</f>
        <v>26.4</v>
      </c>
    </row>
    <row r="41" spans="2:7" ht="20.25" customHeight="1" x14ac:dyDescent="0.2">
      <c r="B41" s="329" t="s">
        <v>220</v>
      </c>
      <c r="C41" s="200" t="s">
        <v>48</v>
      </c>
      <c r="D41" s="201">
        <f>'Charges Data'!F511</f>
        <v>4</v>
      </c>
      <c r="E41" s="219">
        <f>'Charges Data'!G511</f>
        <v>28.8</v>
      </c>
      <c r="F41" s="219">
        <f>'Charges Data'!H511</f>
        <v>39.975000000000001</v>
      </c>
      <c r="G41" s="220">
        <f>'Charges Data'!I511</f>
        <v>51.5</v>
      </c>
    </row>
    <row r="42" spans="2:7" ht="20.25" customHeight="1" x14ac:dyDescent="0.2">
      <c r="B42" s="330"/>
      <c r="C42" s="200" t="s">
        <v>49</v>
      </c>
      <c r="D42" s="201">
        <f>'Charges Data'!F512</f>
        <v>4</v>
      </c>
      <c r="E42" s="219">
        <f>'Charges Data'!G512</f>
        <v>19.2</v>
      </c>
      <c r="F42" s="219">
        <f>'Charges Data'!H512</f>
        <v>24.65</v>
      </c>
      <c r="G42" s="220">
        <f>'Charges Data'!I512</f>
        <v>29.5</v>
      </c>
    </row>
    <row r="43" spans="2:7" ht="20.25" customHeight="1" x14ac:dyDescent="0.2">
      <c r="B43" s="330"/>
      <c r="C43" s="200" t="s">
        <v>57</v>
      </c>
      <c r="D43" s="201">
        <f>'Charges Data'!F513</f>
        <v>4</v>
      </c>
      <c r="E43" s="219">
        <f>'Charges Data'!G513</f>
        <v>19.2</v>
      </c>
      <c r="F43" s="219">
        <f>'Charges Data'!H513</f>
        <v>24.65</v>
      </c>
      <c r="G43" s="220">
        <f>'Charges Data'!I513</f>
        <v>29.5</v>
      </c>
    </row>
    <row r="44" spans="2:7" ht="20.25" customHeight="1" x14ac:dyDescent="0.2">
      <c r="B44" s="331"/>
      <c r="C44" s="200" t="s">
        <v>43</v>
      </c>
      <c r="D44" s="201">
        <f>'Charges Data'!F514</f>
        <v>2</v>
      </c>
      <c r="E44" s="219">
        <f>'Charges Data'!G514</f>
        <v>21</v>
      </c>
      <c r="F44" s="219">
        <f>'Charges Data'!H514</f>
        <v>23.7</v>
      </c>
      <c r="G44" s="220">
        <f>'Charges Data'!I514</f>
        <v>26.4</v>
      </c>
    </row>
    <row r="45" spans="2:7" ht="20.25" customHeight="1" x14ac:dyDescent="0.2">
      <c r="B45" s="317" t="s">
        <v>221</v>
      </c>
      <c r="C45" s="159" t="s">
        <v>48</v>
      </c>
      <c r="D45" s="160">
        <f>'Charges Data'!F491</f>
        <v>10</v>
      </c>
      <c r="E45" s="221">
        <f>'Charges Data'!G491</f>
        <v>199</v>
      </c>
      <c r="F45" s="221">
        <f>'Charges Data'!H491</f>
        <v>281.60500000000002</v>
      </c>
      <c r="G45" s="222">
        <f>'Charges Data'!I491</f>
        <v>420</v>
      </c>
    </row>
    <row r="46" spans="2:7" ht="20.25" customHeight="1" x14ac:dyDescent="0.2">
      <c r="B46" s="319"/>
      <c r="C46" s="159" t="s">
        <v>49</v>
      </c>
      <c r="D46" s="160">
        <f>'Charges Data'!F492</f>
        <v>8</v>
      </c>
      <c r="E46" s="221">
        <f>'Charges Data'!G492</f>
        <v>110</v>
      </c>
      <c r="F46" s="221">
        <f>'Charges Data'!H492</f>
        <v>183.03749999999999</v>
      </c>
      <c r="G46" s="222">
        <f>'Charges Data'!I492</f>
        <v>270</v>
      </c>
    </row>
    <row r="47" spans="2:7" ht="20.25" customHeight="1" x14ac:dyDescent="0.2">
      <c r="B47" s="319"/>
      <c r="C47" s="159" t="s">
        <v>57</v>
      </c>
      <c r="D47" s="160">
        <f>'Charges Data'!F493</f>
        <v>8</v>
      </c>
      <c r="E47" s="221">
        <f>'Charges Data'!G493</f>
        <v>110</v>
      </c>
      <c r="F47" s="221">
        <f>'Charges Data'!H493</f>
        <v>204.4375</v>
      </c>
      <c r="G47" s="222">
        <f>'Charges Data'!I493</f>
        <v>358.3</v>
      </c>
    </row>
    <row r="48" spans="2:7" ht="20.25" customHeight="1" x14ac:dyDescent="0.2">
      <c r="B48" s="318"/>
      <c r="C48" s="159" t="s">
        <v>43</v>
      </c>
      <c r="D48" s="160">
        <f>'Charges Data'!F494</f>
        <v>4</v>
      </c>
      <c r="E48" s="221">
        <f>'Charges Data'!G494</f>
        <v>121.8</v>
      </c>
      <c r="F48" s="221">
        <f>'Charges Data'!H494</f>
        <v>168.625</v>
      </c>
      <c r="G48" s="222">
        <f>'Charges Data'!I494</f>
        <v>287.3</v>
      </c>
    </row>
    <row r="49" spans="2:7" ht="20.25" customHeight="1" x14ac:dyDescent="0.2">
      <c r="B49" s="329" t="s">
        <v>222</v>
      </c>
      <c r="C49" s="200" t="s">
        <v>48</v>
      </c>
      <c r="D49" s="201">
        <f>'Charges Data'!F519</f>
        <v>7</v>
      </c>
      <c r="E49" s="219">
        <f>'Charges Data'!G519</f>
        <v>160</v>
      </c>
      <c r="F49" s="219">
        <f>'Charges Data'!H519</f>
        <v>262.99285714285713</v>
      </c>
      <c r="G49" s="220">
        <f>'Charges Data'!I519</f>
        <v>411.55</v>
      </c>
    </row>
    <row r="50" spans="2:7" ht="20.25" customHeight="1" x14ac:dyDescent="0.2">
      <c r="B50" s="330"/>
      <c r="C50" s="200" t="s">
        <v>49</v>
      </c>
      <c r="D50" s="201">
        <f>'Charges Data'!F520</f>
        <v>6</v>
      </c>
      <c r="E50" s="219">
        <f>'Charges Data'!G520</f>
        <v>85</v>
      </c>
      <c r="F50" s="219">
        <f>'Charges Data'!H520</f>
        <v>160.31666666666666</v>
      </c>
      <c r="G50" s="220">
        <f>'Charges Data'!I520</f>
        <v>225.5</v>
      </c>
    </row>
    <row r="51" spans="2:7" ht="20.25" customHeight="1" x14ac:dyDescent="0.2">
      <c r="B51" s="330"/>
      <c r="C51" s="200" t="s">
        <v>57</v>
      </c>
      <c r="D51" s="201">
        <f>'Charges Data'!F521</f>
        <v>5</v>
      </c>
      <c r="E51" s="219">
        <f>'Charges Data'!G521</f>
        <v>55</v>
      </c>
      <c r="F51" s="219">
        <f>'Charges Data'!H521</f>
        <v>170.21999999999997</v>
      </c>
      <c r="G51" s="220">
        <f>'Charges Data'!I521</f>
        <v>358.3</v>
      </c>
    </row>
    <row r="52" spans="2:7" ht="20.25" customHeight="1" x14ac:dyDescent="0.2">
      <c r="B52" s="331"/>
      <c r="C52" s="200" t="s">
        <v>43</v>
      </c>
      <c r="D52" s="201">
        <f>'Charges Data'!F522</f>
        <v>5</v>
      </c>
      <c r="E52" s="219">
        <f>'Charges Data'!G522</f>
        <v>55</v>
      </c>
      <c r="F52" s="219">
        <f>'Charges Data'!H522</f>
        <v>174.62</v>
      </c>
      <c r="G52" s="220">
        <f>'Charges Data'!I522</f>
        <v>287.3</v>
      </c>
    </row>
    <row r="53" spans="2:7" ht="20.25" customHeight="1" x14ac:dyDescent="0.2">
      <c r="B53" s="317" t="s">
        <v>223</v>
      </c>
      <c r="C53" s="159" t="s">
        <v>48</v>
      </c>
      <c r="D53" s="160">
        <f>'Charges Data'!F487</f>
        <v>12</v>
      </c>
      <c r="E53" s="221">
        <f>'Charges Data'!G487</f>
        <v>18</v>
      </c>
      <c r="F53" s="221">
        <f>'Charges Data'!H487</f>
        <v>25.420833333333334</v>
      </c>
      <c r="G53" s="222">
        <f>'Charges Data'!I487</f>
        <v>37.450000000000003</v>
      </c>
    </row>
    <row r="54" spans="2:7" ht="20.25" customHeight="1" x14ac:dyDescent="0.2">
      <c r="B54" s="319"/>
      <c r="C54" s="159" t="s">
        <v>49</v>
      </c>
      <c r="D54" s="160">
        <f>'Charges Data'!F488</f>
        <v>10</v>
      </c>
      <c r="E54" s="221">
        <f>'Charges Data'!G488</f>
        <v>9.5</v>
      </c>
      <c r="F54" s="221">
        <f>'Charges Data'!H488</f>
        <v>16.734999999999999</v>
      </c>
      <c r="G54" s="222">
        <f>'Charges Data'!I488</f>
        <v>22.5</v>
      </c>
    </row>
    <row r="55" spans="2:7" ht="20.25" customHeight="1" x14ac:dyDescent="0.2">
      <c r="B55" s="319"/>
      <c r="C55" s="159" t="s">
        <v>57</v>
      </c>
      <c r="D55" s="160">
        <f>'Charges Data'!F489</f>
        <v>9</v>
      </c>
      <c r="E55" s="221">
        <f>'Charges Data'!G489</f>
        <v>12.25</v>
      </c>
      <c r="F55" s="221">
        <f>'Charges Data'!H489</f>
        <v>19.62777777777778</v>
      </c>
      <c r="G55" s="222">
        <f>'Charges Data'!I489</f>
        <v>32.6</v>
      </c>
    </row>
    <row r="56" spans="2:7" ht="20.25" customHeight="1" x14ac:dyDescent="0.2">
      <c r="B56" s="318"/>
      <c r="C56" s="159" t="s">
        <v>43</v>
      </c>
      <c r="D56" s="160">
        <f>'Charges Data'!F490</f>
        <v>6</v>
      </c>
      <c r="E56" s="221">
        <f>'Charges Data'!G490</f>
        <v>0.5</v>
      </c>
      <c r="F56" s="221">
        <f>'Charges Data'!H490</f>
        <v>16.358333333333334</v>
      </c>
      <c r="G56" s="222">
        <f>'Charges Data'!I490</f>
        <v>34.200000000000003</v>
      </c>
    </row>
    <row r="57" spans="2:7" ht="20.25" customHeight="1" x14ac:dyDescent="0.2">
      <c r="B57" s="329" t="s">
        <v>224</v>
      </c>
      <c r="C57" s="200" t="s">
        <v>48</v>
      </c>
      <c r="D57" s="201">
        <f>'Charges Data'!F515</f>
        <v>7</v>
      </c>
      <c r="E57" s="219">
        <f>'Charges Data'!G515</f>
        <v>21</v>
      </c>
      <c r="F57" s="219">
        <f>'Charges Data'!H515</f>
        <v>27.835714285714289</v>
      </c>
      <c r="G57" s="220">
        <f>'Charges Data'!I515</f>
        <v>37.450000000000003</v>
      </c>
    </row>
    <row r="58" spans="2:7" ht="20.25" customHeight="1" x14ac:dyDescent="0.2">
      <c r="B58" s="330"/>
      <c r="C58" s="200" t="s">
        <v>49</v>
      </c>
      <c r="D58" s="201">
        <f>'Charges Data'!F516</f>
        <v>6</v>
      </c>
      <c r="E58" s="219">
        <f>'Charges Data'!G516</f>
        <v>9.5</v>
      </c>
      <c r="F58" s="219">
        <f>'Charges Data'!H516</f>
        <v>18.433333333333334</v>
      </c>
      <c r="G58" s="220">
        <f>'Charges Data'!I516</f>
        <v>25.4</v>
      </c>
    </row>
    <row r="59" spans="2:7" ht="20.25" customHeight="1" x14ac:dyDescent="0.2">
      <c r="B59" s="330"/>
      <c r="C59" s="200" t="s">
        <v>57</v>
      </c>
      <c r="D59" s="201">
        <f>'Charges Data'!F517</f>
        <v>4</v>
      </c>
      <c r="E59" s="219">
        <f>'Charges Data'!G517</f>
        <v>19.899999999999999</v>
      </c>
      <c r="F59" s="219">
        <f>'Charges Data'!H517</f>
        <v>24.725000000000001</v>
      </c>
      <c r="G59" s="220">
        <f>'Charges Data'!I517</f>
        <v>32.6</v>
      </c>
    </row>
    <row r="60" spans="2:7" ht="20.25" customHeight="1" x14ac:dyDescent="0.2">
      <c r="B60" s="331"/>
      <c r="C60" s="200" t="s">
        <v>43</v>
      </c>
      <c r="D60" s="201">
        <f>'Charges Data'!F518</f>
        <v>5</v>
      </c>
      <c r="E60" s="219">
        <f>'Charges Data'!G518</f>
        <v>10.15</v>
      </c>
      <c r="F60" s="219">
        <f>'Charges Data'!H518</f>
        <v>23.509999999999998</v>
      </c>
      <c r="G60" s="220">
        <f>'Charges Data'!I518</f>
        <v>34.200000000000003</v>
      </c>
    </row>
    <row r="61" spans="2:7" ht="20.25" customHeight="1" x14ac:dyDescent="0.2">
      <c r="B61" s="317" t="s">
        <v>71</v>
      </c>
      <c r="C61" s="159" t="s">
        <v>48</v>
      </c>
      <c r="D61" s="160">
        <f>'Charges Data'!F531</f>
        <v>10</v>
      </c>
      <c r="E61" s="221">
        <f>'Charges Data'!G531</f>
        <v>0</v>
      </c>
      <c r="F61" s="221">
        <f>'Charges Data'!H531</f>
        <v>0.67999999999999994</v>
      </c>
      <c r="G61" s="222">
        <f>'Charges Data'!I531</f>
        <v>2.2999999999999998</v>
      </c>
    </row>
    <row r="62" spans="2:7" ht="20.25" customHeight="1" x14ac:dyDescent="0.2">
      <c r="B62" s="319"/>
      <c r="C62" s="159" t="s">
        <v>49</v>
      </c>
      <c r="D62" s="160">
        <f>'Charges Data'!F532</f>
        <v>9</v>
      </c>
      <c r="E62" s="221">
        <f>'Charges Data'!G532</f>
        <v>0</v>
      </c>
      <c r="F62" s="221">
        <f>'Charges Data'!H532</f>
        <v>0.70555555555555549</v>
      </c>
      <c r="G62" s="222">
        <f>'Charges Data'!I532</f>
        <v>2.2999999999999998</v>
      </c>
    </row>
    <row r="63" spans="2:7" ht="20.25" customHeight="1" x14ac:dyDescent="0.2">
      <c r="B63" s="319"/>
      <c r="C63" s="159" t="s">
        <v>57</v>
      </c>
      <c r="D63" s="160">
        <f>'Charges Data'!F533</f>
        <v>9</v>
      </c>
      <c r="E63" s="221">
        <f>'Charges Data'!G533</f>
        <v>0</v>
      </c>
      <c r="F63" s="221">
        <f>'Charges Data'!H533</f>
        <v>0.70555555555555549</v>
      </c>
      <c r="G63" s="222">
        <f>'Charges Data'!I533</f>
        <v>2.2999999999999998</v>
      </c>
    </row>
    <row r="64" spans="2:7" ht="20.25" customHeight="1" x14ac:dyDescent="0.2">
      <c r="B64" s="318"/>
      <c r="C64" s="159" t="s">
        <v>43</v>
      </c>
      <c r="D64" s="160">
        <f>'Charges Data'!F534</f>
        <v>9</v>
      </c>
      <c r="E64" s="221">
        <f>'Charges Data'!G534</f>
        <v>0</v>
      </c>
      <c r="F64" s="221">
        <f>'Charges Data'!H534</f>
        <v>0.70555555555555549</v>
      </c>
      <c r="G64" s="222">
        <f>'Charges Data'!I534</f>
        <v>2.2999999999999998</v>
      </c>
    </row>
    <row r="65" spans="2:7" ht="20.25" customHeight="1" x14ac:dyDescent="0.2">
      <c r="B65" s="329" t="s">
        <v>227</v>
      </c>
      <c r="C65" s="200" t="s">
        <v>48</v>
      </c>
      <c r="D65" s="201">
        <f>'Charges Data'!F499</f>
        <v>15</v>
      </c>
      <c r="E65" s="219">
        <f>'Charges Data'!G499</f>
        <v>3.2</v>
      </c>
      <c r="F65" s="219">
        <f>'Charges Data'!H499</f>
        <v>5.206666666666667</v>
      </c>
      <c r="G65" s="220">
        <f>'Charges Data'!I499</f>
        <v>7.85</v>
      </c>
    </row>
    <row r="66" spans="2:7" ht="20.25" customHeight="1" x14ac:dyDescent="0.2">
      <c r="B66" s="330"/>
      <c r="C66" s="200" t="s">
        <v>49</v>
      </c>
      <c r="D66" s="201">
        <f>'Charges Data'!F500</f>
        <v>15</v>
      </c>
      <c r="E66" s="219">
        <f>'Charges Data'!G500</f>
        <v>2.2000000000000002</v>
      </c>
      <c r="F66" s="219">
        <f>'Charges Data'!H500</f>
        <v>3.6000000000000005</v>
      </c>
      <c r="G66" s="220">
        <f>'Charges Data'!I500</f>
        <v>5.9</v>
      </c>
    </row>
    <row r="67" spans="2:7" ht="20.25" customHeight="1" x14ac:dyDescent="0.2">
      <c r="B67" s="331"/>
      <c r="C67" s="200" t="s">
        <v>43</v>
      </c>
      <c r="D67" s="201">
        <f>'Charges Data'!F502</f>
        <v>10</v>
      </c>
      <c r="E67" s="219">
        <f>'Charges Data'!G502</f>
        <v>0.5</v>
      </c>
      <c r="F67" s="219">
        <f>'Charges Data'!H502</f>
        <v>2.44</v>
      </c>
      <c r="G67" s="220">
        <f>'Charges Data'!I502</f>
        <v>4.4000000000000004</v>
      </c>
    </row>
    <row r="68" spans="2:7" ht="20.25" customHeight="1" x14ac:dyDescent="0.2">
      <c r="B68" s="317" t="s">
        <v>329</v>
      </c>
      <c r="C68" s="159" t="s">
        <v>48</v>
      </c>
      <c r="D68" s="160">
        <f>'Charges Data'!F527</f>
        <v>0</v>
      </c>
      <c r="E68" s="221">
        <f>'Charges Data'!G527</f>
        <v>0</v>
      </c>
      <c r="F68" s="221">
        <f>'Charges Data'!H527</f>
        <v>0</v>
      </c>
      <c r="G68" s="222">
        <f>'Charges Data'!I527</f>
        <v>0</v>
      </c>
    </row>
    <row r="69" spans="2:7" ht="20.25" customHeight="1" x14ac:dyDescent="0.2">
      <c r="B69" s="319"/>
      <c r="C69" s="159" t="s">
        <v>49</v>
      </c>
      <c r="D69" s="160">
        <f>'Charges Data'!F528</f>
        <v>0</v>
      </c>
      <c r="E69" s="221">
        <f>'Charges Data'!G528</f>
        <v>0</v>
      </c>
      <c r="F69" s="221">
        <f>'Charges Data'!H528</f>
        <v>0</v>
      </c>
      <c r="G69" s="222">
        <f>'Charges Data'!I528</f>
        <v>0</v>
      </c>
    </row>
    <row r="70" spans="2:7" ht="20.25" customHeight="1" x14ac:dyDescent="0.2">
      <c r="B70" s="318"/>
      <c r="C70" s="159" t="s">
        <v>43</v>
      </c>
      <c r="D70" s="160">
        <f>'Charges Data'!F530</f>
        <v>0</v>
      </c>
      <c r="E70" s="221">
        <f>'Charges Data'!G530</f>
        <v>0</v>
      </c>
      <c r="F70" s="221">
        <f>'Charges Data'!H530</f>
        <v>0</v>
      </c>
      <c r="G70" s="221">
        <f>'Charges Data'!I530</f>
        <v>0</v>
      </c>
    </row>
    <row r="71" spans="2:7" ht="20.25" customHeight="1" x14ac:dyDescent="0.2">
      <c r="B71" s="329" t="s">
        <v>225</v>
      </c>
      <c r="C71" s="200" t="s">
        <v>48</v>
      </c>
      <c r="D71" s="201">
        <f>'Charges Data'!F535</f>
        <v>26</v>
      </c>
      <c r="E71" s="202">
        <f>'Charges Data'!G535</f>
        <v>1.5</v>
      </c>
      <c r="F71" s="202">
        <f>'Charges Data'!H535</f>
        <v>5.8942307692307692</v>
      </c>
      <c r="G71" s="203">
        <f>'Charges Data'!I535</f>
        <v>9.1</v>
      </c>
    </row>
    <row r="72" spans="2:7" ht="20.25" customHeight="1" x14ac:dyDescent="0.2">
      <c r="B72" s="330"/>
      <c r="C72" s="200" t="s">
        <v>49</v>
      </c>
      <c r="D72" s="201">
        <f>'Charges Data'!F536</f>
        <v>13</v>
      </c>
      <c r="E72" s="202">
        <f>'Charges Data'!G536</f>
        <v>2.5</v>
      </c>
      <c r="F72" s="202">
        <f>'Charges Data'!H536</f>
        <v>3.7999999999999994</v>
      </c>
      <c r="G72" s="203">
        <f>'Charges Data'!I536</f>
        <v>5.55</v>
      </c>
    </row>
    <row r="73" spans="2:7" ht="20.25" customHeight="1" x14ac:dyDescent="0.2">
      <c r="B73" s="330"/>
      <c r="C73" s="200" t="s">
        <v>57</v>
      </c>
      <c r="D73" s="201">
        <f>'Charges Data'!F537</f>
        <v>25</v>
      </c>
      <c r="E73" s="202">
        <f>'Charges Data'!G537</f>
        <v>1.5</v>
      </c>
      <c r="F73" s="202">
        <f>'Charges Data'!H537</f>
        <v>3.984</v>
      </c>
      <c r="G73" s="203">
        <f>'Charges Data'!I537</f>
        <v>6</v>
      </c>
    </row>
    <row r="74" spans="2:7" ht="20.25" customHeight="1" x14ac:dyDescent="0.2">
      <c r="B74" s="331"/>
      <c r="C74" s="200" t="s">
        <v>43</v>
      </c>
      <c r="D74" s="201">
        <f>'Charges Data'!F538</f>
        <v>19</v>
      </c>
      <c r="E74" s="202">
        <f>'Charges Data'!G538</f>
        <v>0.5</v>
      </c>
      <c r="F74" s="202">
        <f>'Charges Data'!H538</f>
        <v>3.3473684210526318</v>
      </c>
      <c r="G74" s="203">
        <f>'Charges Data'!I538</f>
        <v>8.25</v>
      </c>
    </row>
    <row r="75" spans="2:7" ht="20.25" customHeight="1" x14ac:dyDescent="0.2">
      <c r="B75" s="317" t="s">
        <v>226</v>
      </c>
      <c r="C75" s="159" t="s">
        <v>48</v>
      </c>
      <c r="D75" s="160">
        <f>'Charges Data'!F539</f>
        <v>10</v>
      </c>
      <c r="E75" s="163">
        <f>'Charges Data'!G539</f>
        <v>1.5</v>
      </c>
      <c r="F75" s="163">
        <f>'Charges Data'!H539</f>
        <v>6.74</v>
      </c>
      <c r="G75" s="164">
        <f>'Charges Data'!I539</f>
        <v>9.1</v>
      </c>
    </row>
    <row r="76" spans="2:7" ht="20.25" customHeight="1" x14ac:dyDescent="0.2">
      <c r="B76" s="319"/>
      <c r="C76" s="159" t="s">
        <v>49</v>
      </c>
      <c r="D76" s="160">
        <f>'Charges Data'!F540</f>
        <v>4</v>
      </c>
      <c r="E76" s="163">
        <f>'Charges Data'!G540</f>
        <v>3.25</v>
      </c>
      <c r="F76" s="163">
        <f>'Charges Data'!H540</f>
        <v>4.4249999999999998</v>
      </c>
      <c r="G76" s="164">
        <f>'Charges Data'!I540</f>
        <v>5.55</v>
      </c>
    </row>
    <row r="77" spans="2:7" ht="20.25" customHeight="1" x14ac:dyDescent="0.2">
      <c r="B77" s="319"/>
      <c r="C77" s="159" t="s">
        <v>57</v>
      </c>
      <c r="D77" s="160">
        <f>'Charges Data'!F541</f>
        <v>9</v>
      </c>
      <c r="E77" s="163">
        <f>'Charges Data'!G541</f>
        <v>1.5</v>
      </c>
      <c r="F77" s="163">
        <f>'Charges Data'!H541</f>
        <v>4.4333333333333336</v>
      </c>
      <c r="G77" s="164">
        <f>'Charges Data'!I541</f>
        <v>7.2</v>
      </c>
    </row>
    <row r="78" spans="2:7" ht="20.25" customHeight="1" x14ac:dyDescent="0.2">
      <c r="B78" s="318"/>
      <c r="C78" s="159" t="s">
        <v>43</v>
      </c>
      <c r="D78" s="160">
        <f>'Charges Data'!F542</f>
        <v>6</v>
      </c>
      <c r="E78" s="163">
        <f>'Charges Data'!G542</f>
        <v>0.5</v>
      </c>
      <c r="F78" s="163">
        <f>'Charges Data'!H542</f>
        <v>3.7166666666666663</v>
      </c>
      <c r="G78" s="164">
        <f>'Charges Data'!I542</f>
        <v>8.25</v>
      </c>
    </row>
    <row r="79" spans="2:7" x14ac:dyDescent="0.2"/>
    <row r="80" spans="2: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x14ac:dyDescent="0.2"/>
  </sheetData>
  <mergeCells count="19">
    <mergeCell ref="B75:B78"/>
    <mergeCell ref="B53:B56"/>
    <mergeCell ref="B57:B60"/>
    <mergeCell ref="B61:B64"/>
    <mergeCell ref="B65:B67"/>
    <mergeCell ref="B68:B70"/>
    <mergeCell ref="B71:B74"/>
    <mergeCell ref="B49:B52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</mergeCells>
  <phoneticPr fontId="0" type="noConversion"/>
  <pageMargins left="0.27559055118110237" right="0.6692913385826772" top="0.39370078740157483" bottom="0.78740157480314965" header="0.51181102362204722" footer="0.51181102362204722"/>
  <pageSetup paperSize="9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00B050"/>
  </sheetPr>
  <dimension ref="A1:N87"/>
  <sheetViews>
    <sheetView showGridLines="0" showRowColHeaders="0" zoomScaleNormal="100" workbookViewId="0">
      <selection sqref="A1:B3"/>
    </sheetView>
  </sheetViews>
  <sheetFormatPr defaultColWidth="0" defaultRowHeight="12.75" zeroHeight="1" x14ac:dyDescent="0.2"/>
  <cols>
    <col min="1" max="1" width="5.28515625" customWidth="1"/>
    <col min="2" max="2" width="28.28515625" style="36" customWidth="1"/>
    <col min="3" max="3" width="40.5703125" customWidth="1"/>
    <col min="4" max="4" width="15.28515625" customWidth="1"/>
    <col min="5" max="5" width="11.42578125" customWidth="1"/>
    <col min="6" max="6" width="10.7109375" customWidth="1"/>
    <col min="7" max="7" width="14" customWidth="1"/>
    <col min="8" max="8" width="4.42578125" customWidth="1"/>
    <col min="9" max="9" width="4.5703125" hidden="1" customWidth="1"/>
    <col min="10" max="14" width="0" hidden="1" customWidth="1"/>
    <col min="15" max="16384" width="9.140625" hidden="1"/>
  </cols>
  <sheetData>
    <row r="1" spans="2:7" ht="15" x14ac:dyDescent="0.2">
      <c r="B1" s="52" t="s">
        <v>212</v>
      </c>
    </row>
    <row r="2" spans="2:7" ht="20.25" x14ac:dyDescent="0.2">
      <c r="B2" s="44" t="str">
        <f>'Charges Data'!B2</f>
        <v>Charges for Sports Facilities in Scotland 2018/19</v>
      </c>
      <c r="E2" s="103"/>
    </row>
    <row r="3" spans="2:7" ht="15" x14ac:dyDescent="0.2">
      <c r="B3" s="51" t="s">
        <v>337</v>
      </c>
    </row>
    <row r="4" spans="2:7" x14ac:dyDescent="0.2"/>
    <row r="5" spans="2:7" s="11" customFormat="1" ht="30.75" customHeight="1" x14ac:dyDescent="0.2">
      <c r="B5" s="50" t="s">
        <v>233</v>
      </c>
      <c r="C5" s="55" t="s">
        <v>102</v>
      </c>
      <c r="D5" s="48" t="s">
        <v>120</v>
      </c>
      <c r="E5" s="48" t="s">
        <v>87</v>
      </c>
      <c r="F5" s="48" t="s">
        <v>1</v>
      </c>
      <c r="G5" s="49" t="s">
        <v>88</v>
      </c>
    </row>
    <row r="6" spans="2:7" s="37" customFormat="1" ht="20.25" customHeight="1" x14ac:dyDescent="0.2">
      <c r="B6" s="342" t="s">
        <v>331</v>
      </c>
      <c r="C6" s="35" t="s">
        <v>86</v>
      </c>
      <c r="D6" s="35">
        <f>'Charges Data'!F105</f>
        <v>2</v>
      </c>
      <c r="E6" s="53">
        <f>'Charges Data'!G105</f>
        <v>100</v>
      </c>
      <c r="F6" s="53">
        <f>'Charges Data'!H105</f>
        <v>195</v>
      </c>
      <c r="G6" s="54">
        <f>'Charges Data'!I105</f>
        <v>290</v>
      </c>
    </row>
    <row r="7" spans="2:7" s="37" customFormat="1" ht="20.25" customHeight="1" x14ac:dyDescent="0.2">
      <c r="B7" s="343"/>
      <c r="C7" s="35" t="s">
        <v>80</v>
      </c>
      <c r="D7" s="35">
        <f>'Charges Data'!F117</f>
        <v>1</v>
      </c>
      <c r="E7" s="53">
        <f>'Charges Data'!G117</f>
        <v>345</v>
      </c>
      <c r="F7" s="53">
        <f>'Charges Data'!H117</f>
        <v>345</v>
      </c>
      <c r="G7" s="54">
        <f>'Charges Data'!I117</f>
        <v>345</v>
      </c>
    </row>
    <row r="8" spans="2:7" s="37" customFormat="1" ht="20.25" customHeight="1" x14ac:dyDescent="0.2">
      <c r="B8" s="343"/>
      <c r="C8" s="35" t="s">
        <v>101</v>
      </c>
      <c r="D8" s="35">
        <f>'Charges Data'!F129</f>
        <v>1</v>
      </c>
      <c r="E8" s="53">
        <f>'Charges Data'!G129</f>
        <v>374</v>
      </c>
      <c r="F8" s="53">
        <f>'Charges Data'!H129</f>
        <v>374</v>
      </c>
      <c r="G8" s="54">
        <f>'Charges Data'!I129</f>
        <v>374</v>
      </c>
    </row>
    <row r="9" spans="2:7" s="37" customFormat="1" ht="20.25" customHeight="1" x14ac:dyDescent="0.2">
      <c r="B9" s="344"/>
      <c r="C9" s="35" t="s">
        <v>81</v>
      </c>
      <c r="D9" s="35">
        <f>'Charges Data'!F141</f>
        <v>19</v>
      </c>
      <c r="E9" s="53">
        <f>'Charges Data'!G141</f>
        <v>247.2</v>
      </c>
      <c r="F9" s="53">
        <f>'Charges Data'!H141</f>
        <v>384.63210526315788</v>
      </c>
      <c r="G9" s="54">
        <f>'Charges Data'!I141</f>
        <v>624</v>
      </c>
    </row>
    <row r="10" spans="2:7" s="37" customFormat="1" ht="20.25" customHeight="1" x14ac:dyDescent="0.2">
      <c r="B10" s="347" t="s">
        <v>228</v>
      </c>
      <c r="C10" s="209" t="s">
        <v>86</v>
      </c>
      <c r="D10" s="209">
        <f>'Charges Data'!F109</f>
        <v>2</v>
      </c>
      <c r="E10" s="210">
        <f>'Charges Data'!G109</f>
        <v>10</v>
      </c>
      <c r="F10" s="210">
        <f>'Charges Data'!H109</f>
        <v>17</v>
      </c>
      <c r="G10" s="211">
        <f>'Charges Data'!I109</f>
        <v>24</v>
      </c>
    </row>
    <row r="11" spans="2:7" s="37" customFormat="1" ht="20.25" customHeight="1" x14ac:dyDescent="0.2">
      <c r="B11" s="345"/>
      <c r="C11" s="209" t="s">
        <v>80</v>
      </c>
      <c r="D11" s="209">
        <f>'Charges Data'!F121</f>
        <v>1</v>
      </c>
      <c r="E11" s="210">
        <f>'Charges Data'!G121</f>
        <v>34.5</v>
      </c>
      <c r="F11" s="210">
        <f>'Charges Data'!H121</f>
        <v>34.5</v>
      </c>
      <c r="G11" s="211">
        <f>'Charges Data'!I121</f>
        <v>34.5</v>
      </c>
    </row>
    <row r="12" spans="2:7" s="37" customFormat="1" ht="20.25" customHeight="1" x14ac:dyDescent="0.2">
      <c r="B12" s="345"/>
      <c r="C12" s="209" t="s">
        <v>101</v>
      </c>
      <c r="D12" s="209">
        <f>'Charges Data'!F133</f>
        <v>3</v>
      </c>
      <c r="E12" s="210">
        <f>'Charges Data'!G133</f>
        <v>28</v>
      </c>
      <c r="F12" s="210">
        <f>'Charges Data'!H133</f>
        <v>30.663333333333338</v>
      </c>
      <c r="G12" s="211">
        <f>'Charges Data'!I133</f>
        <v>34.99</v>
      </c>
    </row>
    <row r="13" spans="2:7" s="37" customFormat="1" ht="20.25" customHeight="1" x14ac:dyDescent="0.2">
      <c r="B13" s="346"/>
      <c r="C13" s="209" t="s">
        <v>81</v>
      </c>
      <c r="D13" s="209">
        <f>'Charges Data'!F145</f>
        <v>26</v>
      </c>
      <c r="E13" s="210">
        <f>'Charges Data'!G145</f>
        <v>18.75</v>
      </c>
      <c r="F13" s="210">
        <f>'Charges Data'!H145</f>
        <v>35.4</v>
      </c>
      <c r="G13" s="211">
        <f>'Charges Data'!I145</f>
        <v>56.5</v>
      </c>
    </row>
    <row r="14" spans="2:7" s="37" customFormat="1" ht="20.25" customHeight="1" x14ac:dyDescent="0.2">
      <c r="B14" s="342" t="s">
        <v>229</v>
      </c>
      <c r="C14" s="35" t="s">
        <v>86</v>
      </c>
      <c r="D14" s="35">
        <f>'Charges Data'!F113</f>
        <v>0</v>
      </c>
      <c r="E14" s="53">
        <f>'Charges Data'!G113</f>
        <v>0</v>
      </c>
      <c r="F14" s="53">
        <f>'Charges Data'!H113</f>
        <v>0</v>
      </c>
      <c r="G14" s="54">
        <f>'Charges Data'!I113</f>
        <v>0</v>
      </c>
    </row>
    <row r="15" spans="2:7" s="37" customFormat="1" ht="20.25" customHeight="1" x14ac:dyDescent="0.2">
      <c r="B15" s="343"/>
      <c r="C15" s="35" t="s">
        <v>80</v>
      </c>
      <c r="D15" s="35">
        <f>'Charges Data'!F125</f>
        <v>1</v>
      </c>
      <c r="E15" s="53">
        <f>'Charges Data'!G125</f>
        <v>580</v>
      </c>
      <c r="F15" s="53">
        <f>'Charges Data'!H125</f>
        <v>580</v>
      </c>
      <c r="G15" s="54">
        <f>'Charges Data'!I125</f>
        <v>580</v>
      </c>
    </row>
    <row r="16" spans="2:7" s="37" customFormat="1" ht="20.25" customHeight="1" x14ac:dyDescent="0.2">
      <c r="B16" s="343"/>
      <c r="C16" s="35" t="s">
        <v>101</v>
      </c>
      <c r="D16" s="35">
        <f>'Charges Data'!F137</f>
        <v>1</v>
      </c>
      <c r="E16" s="53">
        <f>'Charges Data'!G137</f>
        <v>704</v>
      </c>
      <c r="F16" s="53">
        <f>'Charges Data'!H137</f>
        <v>704</v>
      </c>
      <c r="G16" s="54">
        <f>'Charges Data'!I137</f>
        <v>704</v>
      </c>
    </row>
    <row r="17" spans="2:7" s="37" customFormat="1" ht="20.25" customHeight="1" x14ac:dyDescent="0.2">
      <c r="B17" s="344"/>
      <c r="C17" s="35" t="s">
        <v>81</v>
      </c>
      <c r="D17" s="35">
        <f>'Charges Data'!F149</f>
        <v>14</v>
      </c>
      <c r="E17" s="53">
        <f>'Charges Data'!G149</f>
        <v>0</v>
      </c>
      <c r="F17" s="53">
        <f>'Charges Data'!H149</f>
        <v>600.67857142857144</v>
      </c>
      <c r="G17" s="54">
        <f>'Charges Data'!I149</f>
        <v>1123.2</v>
      </c>
    </row>
    <row r="18" spans="2:7" s="37" customFormat="1" ht="20.25" customHeight="1" x14ac:dyDescent="0.2">
      <c r="B18" s="347" t="s">
        <v>230</v>
      </c>
      <c r="C18" s="209" t="s">
        <v>86</v>
      </c>
      <c r="D18" s="209">
        <f>'Charges Data'!F114</f>
        <v>0</v>
      </c>
      <c r="E18" s="210">
        <f>'Charges Data'!G114</f>
        <v>0</v>
      </c>
      <c r="F18" s="210">
        <f>'Charges Data'!H114</f>
        <v>0</v>
      </c>
      <c r="G18" s="211">
        <f>'Charges Data'!I114</f>
        <v>0</v>
      </c>
    </row>
    <row r="19" spans="2:7" s="37" customFormat="1" ht="20.25" customHeight="1" x14ac:dyDescent="0.2">
      <c r="B19" s="345"/>
      <c r="C19" s="209" t="s">
        <v>80</v>
      </c>
      <c r="D19" s="209">
        <f>'Charges Data'!F126</f>
        <v>1</v>
      </c>
      <c r="E19" s="210">
        <f>'Charges Data'!G126</f>
        <v>58</v>
      </c>
      <c r="F19" s="210">
        <f>'Charges Data'!H126</f>
        <v>58</v>
      </c>
      <c r="G19" s="211">
        <f>'Charges Data'!I126</f>
        <v>58</v>
      </c>
    </row>
    <row r="20" spans="2:7" s="37" customFormat="1" ht="20.25" customHeight="1" x14ac:dyDescent="0.2">
      <c r="B20" s="345"/>
      <c r="C20" s="209" t="s">
        <v>101</v>
      </c>
      <c r="D20" s="209">
        <f>'Charges Data'!F138</f>
        <v>2</v>
      </c>
      <c r="E20" s="210">
        <f>'Charges Data'!G138</f>
        <v>55</v>
      </c>
      <c r="F20" s="210">
        <f>'Charges Data'!H138</f>
        <v>59</v>
      </c>
      <c r="G20" s="211">
        <f>'Charges Data'!I138</f>
        <v>63</v>
      </c>
    </row>
    <row r="21" spans="2:7" s="37" customFormat="1" ht="20.25" customHeight="1" x14ac:dyDescent="0.2">
      <c r="B21" s="346"/>
      <c r="C21" s="209" t="s">
        <v>81</v>
      </c>
      <c r="D21" s="209">
        <f>'Charges Data'!F150</f>
        <v>15</v>
      </c>
      <c r="E21" s="210">
        <f>'Charges Data'!G150</f>
        <v>24.5</v>
      </c>
      <c r="F21" s="210">
        <f>'Charges Data'!H150</f>
        <v>56.666666666666664</v>
      </c>
      <c r="G21" s="211">
        <f>'Charges Data'!I150</f>
        <v>93.6</v>
      </c>
    </row>
    <row r="22" spans="2:7" s="37" customFormat="1" ht="20.25" customHeight="1" x14ac:dyDescent="0.2">
      <c r="B22" s="342" t="s">
        <v>231</v>
      </c>
      <c r="C22" s="35" t="s">
        <v>86</v>
      </c>
      <c r="D22" s="35">
        <f>'Charges Data'!F115</f>
        <v>0</v>
      </c>
      <c r="E22" s="53">
        <f>'Charges Data'!G115</f>
        <v>0</v>
      </c>
      <c r="F22" s="53">
        <f>'Charges Data'!H115</f>
        <v>0</v>
      </c>
      <c r="G22" s="54">
        <f>'Charges Data'!I115</f>
        <v>0</v>
      </c>
    </row>
    <row r="23" spans="2:7" s="37" customFormat="1" ht="20.25" customHeight="1" x14ac:dyDescent="0.2">
      <c r="B23" s="343"/>
      <c r="C23" s="35" t="s">
        <v>80</v>
      </c>
      <c r="D23" s="35">
        <f>'Charges Data'!F127</f>
        <v>0</v>
      </c>
      <c r="E23" s="53">
        <f>'Charges Data'!G127</f>
        <v>0</v>
      </c>
      <c r="F23" s="53">
        <f>'Charges Data'!H127</f>
        <v>0</v>
      </c>
      <c r="G23" s="54">
        <f>'Charges Data'!I127</f>
        <v>0</v>
      </c>
    </row>
    <row r="24" spans="2:7" s="37" customFormat="1" ht="20.25" customHeight="1" x14ac:dyDescent="0.2">
      <c r="B24" s="343"/>
      <c r="C24" s="35" t="s">
        <v>101</v>
      </c>
      <c r="D24" s="35">
        <f>'Charges Data'!F139</f>
        <v>0</v>
      </c>
      <c r="E24" s="53">
        <f>'Charges Data'!G139</f>
        <v>0</v>
      </c>
      <c r="F24" s="53">
        <f>'Charges Data'!H139</f>
        <v>0</v>
      </c>
      <c r="G24" s="54">
        <f>'Charges Data'!I139</f>
        <v>0</v>
      </c>
    </row>
    <row r="25" spans="2:7" s="37" customFormat="1" ht="20.25" customHeight="1" x14ac:dyDescent="0.2">
      <c r="B25" s="344"/>
      <c r="C25" s="35" t="s">
        <v>81</v>
      </c>
      <c r="D25" s="35">
        <f>'Charges Data'!F151</f>
        <v>7</v>
      </c>
      <c r="E25" s="53">
        <f>'Charges Data'!G151</f>
        <v>360</v>
      </c>
      <c r="F25" s="53">
        <f>'Charges Data'!H151</f>
        <v>599.5428571428572</v>
      </c>
      <c r="G25" s="54">
        <f>'Charges Data'!I151</f>
        <v>924</v>
      </c>
    </row>
    <row r="26" spans="2:7" s="37" customFormat="1" ht="20.25" customHeight="1" x14ac:dyDescent="0.2">
      <c r="B26" s="345" t="s">
        <v>232</v>
      </c>
      <c r="C26" s="209" t="s">
        <v>86</v>
      </c>
      <c r="D26" s="209">
        <f>'Charges Data'!F116</f>
        <v>0</v>
      </c>
      <c r="E26" s="210">
        <f>'Charges Data'!G116</f>
        <v>0</v>
      </c>
      <c r="F26" s="210">
        <f>'Charges Data'!H116</f>
        <v>0</v>
      </c>
      <c r="G26" s="211">
        <f>'Charges Data'!I116</f>
        <v>0</v>
      </c>
    </row>
    <row r="27" spans="2:7" s="37" customFormat="1" ht="20.25" customHeight="1" x14ac:dyDescent="0.2">
      <c r="B27" s="345"/>
      <c r="C27" s="209" t="s">
        <v>80</v>
      </c>
      <c r="D27" s="209">
        <f>'Charges Data'!F128</f>
        <v>0</v>
      </c>
      <c r="E27" s="210">
        <f>'Charges Data'!G128</f>
        <v>0</v>
      </c>
      <c r="F27" s="210">
        <f>'Charges Data'!H128</f>
        <v>0</v>
      </c>
      <c r="G27" s="211">
        <f>'Charges Data'!I128</f>
        <v>0</v>
      </c>
    </row>
    <row r="28" spans="2:7" s="37" customFormat="1" ht="20.25" customHeight="1" x14ac:dyDescent="0.2">
      <c r="B28" s="345"/>
      <c r="C28" s="209" t="s">
        <v>101</v>
      </c>
      <c r="D28" s="209">
        <f>'Charges Data'!F140</f>
        <v>0</v>
      </c>
      <c r="E28" s="210">
        <f>'Charges Data'!G140</f>
        <v>0</v>
      </c>
      <c r="F28" s="210">
        <f>'Charges Data'!H140</f>
        <v>0</v>
      </c>
      <c r="G28" s="211">
        <f>'Charges Data'!I140</f>
        <v>0</v>
      </c>
    </row>
    <row r="29" spans="2:7" s="37" customFormat="1" ht="20.25" customHeight="1" x14ac:dyDescent="0.2">
      <c r="B29" s="346"/>
      <c r="C29" s="209" t="s">
        <v>81</v>
      </c>
      <c r="D29" s="209">
        <f>'Charges Data'!F152</f>
        <v>8</v>
      </c>
      <c r="E29" s="210">
        <f>'Charges Data'!G152</f>
        <v>25</v>
      </c>
      <c r="F29" s="210">
        <f>'Charges Data'!H152</f>
        <v>51.137500000000003</v>
      </c>
      <c r="G29" s="211">
        <f>'Charges Data'!I152</f>
        <v>84</v>
      </c>
    </row>
    <row r="30" spans="2:7" ht="20.25" customHeight="1" x14ac:dyDescent="0.2"/>
    <row r="31" spans="2:7" ht="17.25" hidden="1" customHeight="1" x14ac:dyDescent="0.2">
      <c r="B31" s="237"/>
      <c r="C31" s="238"/>
      <c r="D31" s="16"/>
    </row>
    <row r="32" spans="2:7" ht="17.25" hidden="1" customHeight="1" x14ac:dyDescent="0.2"/>
    <row r="33" spans="5:7" ht="17.25" hidden="1" customHeight="1" x14ac:dyDescent="0.2"/>
    <row r="34" spans="5:7" ht="17.25" hidden="1" customHeight="1" x14ac:dyDescent="0.2"/>
    <row r="35" spans="5:7" ht="17.25" hidden="1" customHeight="1" x14ac:dyDescent="0.2"/>
    <row r="36" spans="5:7" ht="17.25" hidden="1" customHeight="1" x14ac:dyDescent="0.2"/>
    <row r="37" spans="5:7" ht="17.25" hidden="1" customHeight="1" x14ac:dyDescent="0.2"/>
    <row r="38" spans="5:7" hidden="1" x14ac:dyDescent="0.2"/>
    <row r="39" spans="5:7" hidden="1" x14ac:dyDescent="0.2"/>
    <row r="40" spans="5:7" hidden="1" x14ac:dyDescent="0.2">
      <c r="E40" s="7"/>
      <c r="F40" s="7"/>
      <c r="G40" s="7"/>
    </row>
    <row r="41" spans="5:7" hidden="1" x14ac:dyDescent="0.2">
      <c r="E41" s="7"/>
      <c r="F41" s="7"/>
      <c r="G41" s="7"/>
    </row>
    <row r="42" spans="5:7" hidden="1" x14ac:dyDescent="0.2">
      <c r="E42" s="7"/>
      <c r="F42" s="7"/>
      <c r="G42" s="7"/>
    </row>
    <row r="43" spans="5:7" hidden="1" x14ac:dyDescent="0.2">
      <c r="E43" s="7"/>
      <c r="F43" s="7"/>
      <c r="G43" s="7"/>
    </row>
    <row r="44" spans="5:7" hidden="1" x14ac:dyDescent="0.2">
      <c r="E44" s="7"/>
      <c r="F44" s="7"/>
      <c r="G44" s="7"/>
    </row>
    <row r="45" spans="5:7" hidden="1" x14ac:dyDescent="0.2">
      <c r="E45" s="7"/>
      <c r="F45" s="7"/>
      <c r="G45" s="7"/>
    </row>
    <row r="46" spans="5:7" hidden="1" x14ac:dyDescent="0.2">
      <c r="E46" s="7"/>
      <c r="F46" s="7"/>
      <c r="G46" s="7"/>
    </row>
    <row r="47" spans="5:7" hidden="1" x14ac:dyDescent="0.2">
      <c r="E47" s="7"/>
      <c r="F47" s="7"/>
      <c r="G47" s="7"/>
    </row>
    <row r="48" spans="5:7" hidden="1" x14ac:dyDescent="0.2">
      <c r="E48" s="7"/>
      <c r="F48" s="7"/>
      <c r="G48" s="7"/>
    </row>
    <row r="49" spans="5:7" hidden="1" x14ac:dyDescent="0.2">
      <c r="E49" s="7"/>
      <c r="F49" s="7"/>
      <c r="G49" s="7"/>
    </row>
    <row r="50" spans="5:7" hidden="1" x14ac:dyDescent="0.2">
      <c r="E50" s="7"/>
      <c r="F50" s="7"/>
      <c r="G50" s="7"/>
    </row>
    <row r="51" spans="5:7" hidden="1" x14ac:dyDescent="0.2">
      <c r="E51" s="7"/>
      <c r="F51" s="7"/>
      <c r="G51" s="7"/>
    </row>
    <row r="52" spans="5:7" hidden="1" x14ac:dyDescent="0.2">
      <c r="E52" s="7"/>
      <c r="F52" s="7"/>
      <c r="G52" s="7"/>
    </row>
    <row r="53" spans="5:7" hidden="1" x14ac:dyDescent="0.2">
      <c r="E53" s="7"/>
      <c r="F53" s="7"/>
      <c r="G53" s="7"/>
    </row>
    <row r="54" spans="5:7" hidden="1" x14ac:dyDescent="0.2">
      <c r="E54" s="7"/>
      <c r="F54" s="7"/>
      <c r="G54" s="7"/>
    </row>
    <row r="55" spans="5:7" hidden="1" x14ac:dyDescent="0.2">
      <c r="E55" s="7"/>
      <c r="F55" s="7"/>
      <c r="G55" s="7"/>
    </row>
    <row r="56" spans="5:7" hidden="1" x14ac:dyDescent="0.2">
      <c r="E56" s="7"/>
      <c r="F56" s="7"/>
      <c r="G56" s="7"/>
    </row>
    <row r="57" spans="5:7" hidden="1" x14ac:dyDescent="0.2">
      <c r="E57" s="7"/>
      <c r="F57" s="7"/>
      <c r="G57" s="7"/>
    </row>
    <row r="58" spans="5:7" hidden="1" x14ac:dyDescent="0.2">
      <c r="E58" s="7"/>
      <c r="F58" s="7"/>
      <c r="G58" s="7"/>
    </row>
    <row r="59" spans="5:7" hidden="1" x14ac:dyDescent="0.2">
      <c r="E59" s="7"/>
      <c r="F59" s="7"/>
      <c r="G59" s="7"/>
    </row>
    <row r="60" spans="5:7" hidden="1" x14ac:dyDescent="0.2">
      <c r="E60" s="7"/>
      <c r="F60" s="7"/>
      <c r="G60" s="7"/>
    </row>
    <row r="61" spans="5:7" hidden="1" x14ac:dyDescent="0.2">
      <c r="E61" s="7"/>
      <c r="F61" s="7"/>
      <c r="G61" s="7"/>
    </row>
    <row r="62" spans="5:7" hidden="1" x14ac:dyDescent="0.2">
      <c r="E62" s="7"/>
      <c r="F62" s="7"/>
      <c r="G62" s="7"/>
    </row>
    <row r="63" spans="5:7" hidden="1" x14ac:dyDescent="0.2">
      <c r="E63" s="7"/>
      <c r="F63" s="7"/>
      <c r="G63" s="7"/>
    </row>
    <row r="64" spans="5:7" hidden="1" x14ac:dyDescent="0.2">
      <c r="E64" s="7"/>
      <c r="F64" s="7"/>
      <c r="G64" s="7"/>
    </row>
    <row r="65" spans="5:7" hidden="1" x14ac:dyDescent="0.2">
      <c r="E65" s="7"/>
      <c r="F65" s="7"/>
      <c r="G65" s="7"/>
    </row>
    <row r="66" spans="5:7" hidden="1" x14ac:dyDescent="0.2">
      <c r="E66" s="7"/>
      <c r="F66" s="7"/>
      <c r="G66" s="7"/>
    </row>
    <row r="67" spans="5:7" hidden="1" x14ac:dyDescent="0.2"/>
    <row r="68" spans="5:7" hidden="1" x14ac:dyDescent="0.2"/>
    <row r="69" spans="5:7" hidden="1" x14ac:dyDescent="0.2"/>
    <row r="70" spans="5:7" hidden="1" x14ac:dyDescent="0.2"/>
    <row r="71" spans="5:7" hidden="1" x14ac:dyDescent="0.2"/>
    <row r="72" spans="5:7" hidden="1" x14ac:dyDescent="0.2"/>
    <row r="73" spans="5:7" hidden="1" x14ac:dyDescent="0.2"/>
    <row r="74" spans="5:7" hidden="1" x14ac:dyDescent="0.2"/>
    <row r="75" spans="5:7" hidden="1" x14ac:dyDescent="0.2"/>
    <row r="76" spans="5:7" hidden="1" x14ac:dyDescent="0.2"/>
    <row r="77" spans="5:7" hidden="1" x14ac:dyDescent="0.2"/>
    <row r="78" spans="5:7" hidden="1" x14ac:dyDescent="0.2"/>
    <row r="79" spans="5:7" hidden="1" x14ac:dyDescent="0.2"/>
    <row r="80" spans="5: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</sheetData>
  <mergeCells count="6">
    <mergeCell ref="B6:B9"/>
    <mergeCell ref="B26:B29"/>
    <mergeCell ref="B10:B13"/>
    <mergeCell ref="B14:B17"/>
    <mergeCell ref="B18:B21"/>
    <mergeCell ref="B22:B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88BA-9516-4893-9269-0E493CF9040E}">
  <sheetPr>
    <tabColor rgb="FF00B050"/>
  </sheetPr>
  <dimension ref="A1:N109"/>
  <sheetViews>
    <sheetView showGridLines="0" showRowColHeaders="0" zoomScaleNormal="100" workbookViewId="0">
      <selection activeCell="C28" sqref="C28"/>
    </sheetView>
  </sheetViews>
  <sheetFormatPr defaultColWidth="0" defaultRowHeight="0" customHeight="1" zeroHeight="1" x14ac:dyDescent="0.2"/>
  <cols>
    <col min="1" max="1" width="5.28515625" customWidth="1"/>
    <col min="2" max="2" width="38.7109375" style="36" bestFit="1" customWidth="1"/>
    <col min="3" max="3" width="16.42578125" bestFit="1" customWidth="1"/>
    <col min="4" max="7" width="15.7109375" customWidth="1"/>
    <col min="8" max="8" width="4.42578125" customWidth="1"/>
    <col min="9" max="9" width="4.5703125" hidden="1" customWidth="1"/>
    <col min="10" max="14" width="0" hidden="1" customWidth="1"/>
    <col min="15" max="16384" width="9.140625" hidden="1"/>
  </cols>
  <sheetData>
    <row r="1" spans="2:7" ht="15" x14ac:dyDescent="0.2">
      <c r="B1" s="52" t="s">
        <v>212</v>
      </c>
    </row>
    <row r="2" spans="2:7" ht="20.25" x14ac:dyDescent="0.2">
      <c r="B2" s="44" t="str">
        <f>'Charges Data'!B2</f>
        <v>Charges for Sports Facilities in Scotland 2018/19</v>
      </c>
      <c r="E2" s="103"/>
    </row>
    <row r="3" spans="2:7" ht="15" x14ac:dyDescent="0.2">
      <c r="B3" s="51" t="s">
        <v>472</v>
      </c>
    </row>
    <row r="4" spans="2:7" ht="12.75" x14ac:dyDescent="0.2"/>
    <row r="5" spans="2:7" s="11" customFormat="1" ht="30.75" customHeight="1" x14ac:dyDescent="0.25">
      <c r="B5" s="280" t="s">
        <v>79</v>
      </c>
      <c r="C5" s="281" t="s">
        <v>383</v>
      </c>
      <c r="D5" s="282" t="s">
        <v>48</v>
      </c>
      <c r="E5" s="282" t="s">
        <v>49</v>
      </c>
      <c r="F5" s="282" t="s">
        <v>57</v>
      </c>
      <c r="G5" s="283" t="s">
        <v>43</v>
      </c>
    </row>
    <row r="6" spans="2:7" s="37" customFormat="1" ht="20.25" customHeight="1" x14ac:dyDescent="0.2">
      <c r="B6" s="351" t="s">
        <v>471</v>
      </c>
      <c r="C6" s="269" t="s">
        <v>470</v>
      </c>
      <c r="D6" s="273">
        <f>'Charges Data'!R105</f>
        <v>100</v>
      </c>
      <c r="E6" s="274">
        <f>'Charges Data'!R106</f>
        <v>80</v>
      </c>
      <c r="F6" s="273">
        <f>'Charges Data'!R107</f>
        <v>80</v>
      </c>
      <c r="G6" s="284">
        <f>'Charges Data'!R108</f>
        <v>80</v>
      </c>
    </row>
    <row r="7" spans="2:7" s="37" customFormat="1" ht="20.25" customHeight="1" x14ac:dyDescent="0.2">
      <c r="B7" s="352"/>
      <c r="C7" s="269" t="s">
        <v>28</v>
      </c>
      <c r="D7" s="273">
        <f>'Charges Data'!AJ105</f>
        <v>290</v>
      </c>
      <c r="E7" s="273"/>
      <c r="F7" s="273"/>
      <c r="G7" s="285"/>
    </row>
    <row r="8" spans="2:7" s="37" customFormat="1" ht="20.25" customHeight="1" x14ac:dyDescent="0.2">
      <c r="B8" s="286" t="s">
        <v>101</v>
      </c>
      <c r="C8" s="209" t="s">
        <v>24</v>
      </c>
      <c r="D8" s="275">
        <f>'Charges Data'!AE129</f>
        <v>374</v>
      </c>
      <c r="E8" s="276">
        <f>'Charges Data'!AE130</f>
        <v>240</v>
      </c>
      <c r="F8" s="276">
        <f>'Charges Data'!AE131</f>
        <v>240</v>
      </c>
      <c r="G8" s="287">
        <f>'Charges Data'!AE132</f>
        <v>240</v>
      </c>
    </row>
    <row r="9" spans="2:7" s="37" customFormat="1" ht="20.25" customHeight="1" x14ac:dyDescent="0.2">
      <c r="B9" s="288" t="s">
        <v>80</v>
      </c>
      <c r="C9" s="35" t="s">
        <v>32</v>
      </c>
      <c r="D9" s="273">
        <f>'Charges Data'!AN117</f>
        <v>345</v>
      </c>
      <c r="E9" s="274">
        <f>'Charges Data'!AN118</f>
        <v>200</v>
      </c>
      <c r="F9" s="274">
        <f>'Charges Data'!AN119</f>
        <v>200</v>
      </c>
      <c r="G9" s="284">
        <f>'Charges Data'!AN120</f>
        <v>200</v>
      </c>
    </row>
    <row r="10" spans="2:7" s="37" customFormat="1" ht="20.25" customHeight="1" x14ac:dyDescent="0.2">
      <c r="B10" s="348" t="s">
        <v>81</v>
      </c>
      <c r="C10" s="209" t="s">
        <v>3</v>
      </c>
      <c r="D10" s="275">
        <f>'Charges Data'!J141</f>
        <v>378</v>
      </c>
      <c r="E10" s="276">
        <f>'Charges Data'!J142</f>
        <v>219.6</v>
      </c>
      <c r="F10" s="276">
        <f>'Charges Data'!J143</f>
        <v>219.6</v>
      </c>
      <c r="G10" s="287">
        <f>'Charges Data'!J144</f>
        <v>151.19999999999999</v>
      </c>
    </row>
    <row r="11" spans="2:7" s="37" customFormat="1" ht="20.25" customHeight="1" x14ac:dyDescent="0.2">
      <c r="B11" s="349"/>
      <c r="C11" s="209" t="s">
        <v>4</v>
      </c>
      <c r="D11" s="275">
        <f>'Charges Data'!K141</f>
        <v>407</v>
      </c>
      <c r="E11" s="276">
        <f>'Charges Data'!K142</f>
        <v>247.5</v>
      </c>
      <c r="F11" s="276">
        <f>'Charges Data'!K143</f>
        <v>247.5</v>
      </c>
      <c r="G11" s="287">
        <f>'Charges Data'!K144</f>
        <v>247.5</v>
      </c>
    </row>
    <row r="12" spans="2:7" s="37" customFormat="1" ht="20.25" customHeight="1" x14ac:dyDescent="0.2">
      <c r="B12" s="349"/>
      <c r="C12" s="209" t="s">
        <v>5</v>
      </c>
      <c r="D12" s="275">
        <f>'Charges Data'!L141</f>
        <v>389.96</v>
      </c>
      <c r="E12" s="276">
        <f>'Charges Data'!L142</f>
        <v>140.44999999999999</v>
      </c>
      <c r="F12" s="276">
        <f>'Charges Data'!L143</f>
        <v>281.95</v>
      </c>
      <c r="G12" s="287">
        <f>'Charges Data'!L144</f>
        <v>281.95</v>
      </c>
    </row>
    <row r="13" spans="2:7" s="37" customFormat="1" ht="20.25" customHeight="1" x14ac:dyDescent="0.2">
      <c r="B13" s="349"/>
      <c r="C13" s="209" t="s">
        <v>7</v>
      </c>
      <c r="D13" s="275">
        <f>'Charges Data'!N141</f>
        <v>324</v>
      </c>
      <c r="E13" s="276"/>
      <c r="F13" s="276"/>
      <c r="G13" s="287"/>
    </row>
    <row r="14" spans="2:7" s="37" customFormat="1" ht="20.25" customHeight="1" x14ac:dyDescent="0.2">
      <c r="B14" s="349"/>
      <c r="C14" s="209" t="s">
        <v>8</v>
      </c>
      <c r="D14" s="275">
        <f>'Charges Data'!O141</f>
        <v>348</v>
      </c>
      <c r="E14" s="276">
        <f>'Charges Data'!O142</f>
        <v>192</v>
      </c>
      <c r="F14" s="276">
        <f>'Charges Data'!O143</f>
        <v>180</v>
      </c>
      <c r="G14" s="287"/>
    </row>
    <row r="15" spans="2:7" s="37" customFormat="1" ht="20.25" customHeight="1" x14ac:dyDescent="0.2">
      <c r="B15" s="349"/>
      <c r="C15" s="209" t="s">
        <v>9</v>
      </c>
      <c r="D15" s="275">
        <f>'Charges Data'!P141</f>
        <v>624</v>
      </c>
      <c r="E15" s="276">
        <f>'Charges Data'!P142</f>
        <v>312</v>
      </c>
      <c r="F15" s="276">
        <f>'Charges Data'!P143</f>
        <v>374.4</v>
      </c>
      <c r="G15" s="287"/>
    </row>
    <row r="16" spans="2:7" s="37" customFormat="1" ht="20.25" customHeight="1" x14ac:dyDescent="0.2">
      <c r="B16" s="349"/>
      <c r="C16" s="209" t="s">
        <v>10</v>
      </c>
      <c r="D16" s="275">
        <f>'Charges Data'!Q141</f>
        <v>340</v>
      </c>
      <c r="E16" s="276">
        <f>'Charges Data'!Q142</f>
        <v>150</v>
      </c>
      <c r="F16" s="276">
        <f>'Charges Data'!Q143</f>
        <v>340</v>
      </c>
      <c r="G16" s="287"/>
    </row>
    <row r="17" spans="2:7" s="37" customFormat="1" ht="20.25" customHeight="1" x14ac:dyDescent="0.2">
      <c r="B17" s="349"/>
      <c r="C17" s="209" t="s">
        <v>12</v>
      </c>
      <c r="D17" s="275">
        <f>'Charges Data'!S141</f>
        <v>275</v>
      </c>
      <c r="E17" s="276"/>
      <c r="F17" s="276"/>
      <c r="G17" s="287"/>
    </row>
    <row r="18" spans="2:7" s="37" customFormat="1" ht="20.25" customHeight="1" x14ac:dyDescent="0.2">
      <c r="B18" s="349"/>
      <c r="C18" s="209" t="s">
        <v>15</v>
      </c>
      <c r="D18" s="275">
        <f>'Charges Data'!V141</f>
        <v>402</v>
      </c>
      <c r="E18" s="276">
        <f>'Charges Data'!V142</f>
        <v>270</v>
      </c>
      <c r="F18" s="276">
        <f>'Charges Data'!V143</f>
        <v>270</v>
      </c>
      <c r="G18" s="287"/>
    </row>
    <row r="19" spans="2:7" s="37" customFormat="1" ht="20.25" customHeight="1" x14ac:dyDescent="0.2">
      <c r="B19" s="349"/>
      <c r="C19" s="209" t="s">
        <v>17</v>
      </c>
      <c r="D19" s="275">
        <f>'Charges Data'!X141</f>
        <v>340</v>
      </c>
      <c r="E19" s="276">
        <f>'Charges Data'!X142</f>
        <v>170</v>
      </c>
      <c r="F19" s="276">
        <f>'Charges Data'!X143</f>
        <v>227.5</v>
      </c>
      <c r="G19" s="287">
        <f>'Charges Data'!X144</f>
        <v>227.5</v>
      </c>
    </row>
    <row r="20" spans="2:7" s="37" customFormat="1" ht="20.25" customHeight="1" x14ac:dyDescent="0.2">
      <c r="B20" s="349"/>
      <c r="C20" s="209" t="s">
        <v>18</v>
      </c>
      <c r="D20" s="275">
        <f>'Charges Data'!Y141</f>
        <v>527.5</v>
      </c>
      <c r="E20" s="276">
        <f>'Charges Data'!Y142</f>
        <v>369</v>
      </c>
      <c r="F20" s="276">
        <f>'Charges Data'!Y143</f>
        <v>369</v>
      </c>
      <c r="G20" s="287">
        <f>'Charges Data'!Y144</f>
        <v>369</v>
      </c>
    </row>
    <row r="21" spans="2:7" s="37" customFormat="1" ht="20.25" customHeight="1" x14ac:dyDescent="0.2">
      <c r="B21" s="349"/>
      <c r="C21" s="209" t="s">
        <v>19</v>
      </c>
      <c r="D21" s="275">
        <f>'Charges Data'!Z141</f>
        <v>247.2</v>
      </c>
      <c r="E21" s="276">
        <f>'Charges Data'!Z142</f>
        <v>247.2</v>
      </c>
      <c r="F21" s="276">
        <f>'Charges Data'!Z143</f>
        <v>247.2</v>
      </c>
      <c r="G21" s="287"/>
    </row>
    <row r="22" spans="2:7" s="37" customFormat="1" ht="20.25" customHeight="1" x14ac:dyDescent="0.2">
      <c r="B22" s="349"/>
      <c r="C22" s="209" t="s">
        <v>21</v>
      </c>
      <c r="D22" s="275">
        <f>'Charges Data'!AB141</f>
        <v>483</v>
      </c>
      <c r="E22" s="276">
        <f>'Charges Data'!AB142</f>
        <v>242</v>
      </c>
      <c r="F22" s="276">
        <f>'Charges Data'!AB143</f>
        <v>208</v>
      </c>
      <c r="G22" s="287"/>
    </row>
    <row r="23" spans="2:7" s="37" customFormat="1" ht="20.25" customHeight="1" x14ac:dyDescent="0.2">
      <c r="B23" s="349"/>
      <c r="C23" s="209" t="s">
        <v>22</v>
      </c>
      <c r="D23" s="275">
        <f>'Charges Data'!AC141</f>
        <v>264</v>
      </c>
      <c r="E23" s="276">
        <f>'Charges Data'!AC142</f>
        <v>264</v>
      </c>
      <c r="F23" s="276">
        <f>'Charges Data'!AC143</f>
        <v>264</v>
      </c>
      <c r="G23" s="287"/>
    </row>
    <row r="24" spans="2:7" s="37" customFormat="1" ht="20.25" customHeight="1" x14ac:dyDescent="0.2">
      <c r="B24" s="349"/>
      <c r="C24" s="209" t="s">
        <v>25</v>
      </c>
      <c r="D24" s="275">
        <f>'Charges Data'!AF141</f>
        <v>270</v>
      </c>
      <c r="E24" s="277"/>
      <c r="F24" s="276"/>
      <c r="G24" s="287"/>
    </row>
    <row r="25" spans="2:7" s="37" customFormat="1" ht="20.25" customHeight="1" x14ac:dyDescent="0.2">
      <c r="B25" s="349"/>
      <c r="C25" s="209" t="s">
        <v>99</v>
      </c>
      <c r="D25" s="275">
        <f>'Charges Data'!AG141</f>
        <v>411.55</v>
      </c>
      <c r="E25" s="276">
        <f>'Charges Data'!AG142</f>
        <v>225.5</v>
      </c>
      <c r="F25" s="276">
        <f>'Charges Data'!AG143</f>
        <v>358.3</v>
      </c>
      <c r="G25" s="287">
        <f>'Charges Data'!AG144</f>
        <v>287.3</v>
      </c>
    </row>
    <row r="26" spans="2:7" s="37" customFormat="1" ht="20.25" customHeight="1" x14ac:dyDescent="0.2">
      <c r="B26" s="349"/>
      <c r="C26" s="209" t="s">
        <v>29</v>
      </c>
      <c r="D26" s="275">
        <f>'Charges Data'!AK141</f>
        <v>508.8</v>
      </c>
      <c r="E26" s="276"/>
      <c r="F26" s="276">
        <f>'Charges Data'!AK143</f>
        <v>254.4</v>
      </c>
      <c r="G26" s="287"/>
    </row>
    <row r="27" spans="2:7" s="37" customFormat="1" ht="20.25" customHeight="1" x14ac:dyDescent="0.2">
      <c r="B27" s="349"/>
      <c r="C27" s="209" t="s">
        <v>30</v>
      </c>
      <c r="D27" s="275">
        <f>'Charges Data'!AL141</f>
        <v>418</v>
      </c>
      <c r="E27" s="276">
        <f>'Charges Data'!AL142</f>
        <v>192</v>
      </c>
      <c r="F27" s="276">
        <f>'Charges Data'!AL143</f>
        <v>341</v>
      </c>
      <c r="G27" s="287">
        <f>'Charges Data'!AL144</f>
        <v>341</v>
      </c>
    </row>
    <row r="28" spans="2:7" s="37" customFormat="1" ht="20.25" customHeight="1" x14ac:dyDescent="0.2">
      <c r="B28" s="350"/>
      <c r="C28" s="272" t="s">
        <v>31</v>
      </c>
      <c r="D28" s="278">
        <f>'Charges Data'!AM141</f>
        <v>350</v>
      </c>
      <c r="E28" s="279">
        <f>'Charges Data'!AM142</f>
        <v>130.5</v>
      </c>
      <c r="F28" s="279">
        <f>'Charges Data'!AM143</f>
        <v>200</v>
      </c>
      <c r="G28" s="289">
        <f>'Charges Data'!AM144</f>
        <v>200</v>
      </c>
    </row>
    <row r="29" spans="2:7" ht="17.25" hidden="1" customHeight="1" x14ac:dyDescent="0.2">
      <c r="B29" s="270"/>
      <c r="C29" s="209"/>
      <c r="D29" s="209"/>
      <c r="E29" s="210"/>
      <c r="F29" s="210"/>
      <c r="G29" s="211"/>
    </row>
    <row r="30" spans="2:7" ht="17.25" hidden="1" customHeight="1" x14ac:dyDescent="0.2">
      <c r="B30" s="270"/>
      <c r="C30" s="209"/>
      <c r="D30" s="209"/>
      <c r="E30" s="210"/>
      <c r="F30" s="210"/>
      <c r="G30" s="211"/>
    </row>
    <row r="31" spans="2:7" ht="17.25" hidden="1" customHeight="1" x14ac:dyDescent="0.2">
      <c r="B31" s="271"/>
      <c r="C31" s="209"/>
      <c r="D31" s="209"/>
      <c r="E31" s="210"/>
      <c r="F31" s="210"/>
      <c r="G31" s="211"/>
    </row>
    <row r="32" spans="2:7" ht="17.25" hidden="1" customHeight="1" x14ac:dyDescent="0.2"/>
    <row r="33" spans="2:7" ht="17.25" hidden="1" customHeight="1" x14ac:dyDescent="0.2">
      <c r="B33" s="237"/>
      <c r="C33" s="16"/>
      <c r="G33" s="37"/>
    </row>
    <row r="34" spans="2:7" ht="17.25" hidden="1" customHeight="1" x14ac:dyDescent="0.2"/>
    <row r="35" spans="2:7" ht="17.25" hidden="1" customHeight="1" x14ac:dyDescent="0.2"/>
    <row r="36" spans="2:7" ht="12.75" hidden="1" x14ac:dyDescent="0.2"/>
    <row r="37" spans="2:7" ht="12.75" hidden="1" x14ac:dyDescent="0.2"/>
    <row r="38" spans="2:7" ht="12.75" hidden="1" x14ac:dyDescent="0.2"/>
    <row r="39" spans="2:7" ht="12.75" hidden="1" x14ac:dyDescent="0.2"/>
    <row r="40" spans="2:7" ht="12.75" hidden="1" x14ac:dyDescent="0.2"/>
    <row r="41" spans="2:7" ht="12.75" hidden="1" x14ac:dyDescent="0.2"/>
    <row r="42" spans="2:7" ht="12.75" hidden="1" x14ac:dyDescent="0.2">
      <c r="E42" s="7"/>
      <c r="F42" s="7"/>
      <c r="G42" s="7"/>
    </row>
    <row r="43" spans="2:7" ht="12.75" hidden="1" x14ac:dyDescent="0.2">
      <c r="E43" s="7"/>
      <c r="F43" s="7"/>
      <c r="G43" s="7"/>
    </row>
    <row r="44" spans="2:7" ht="12.75" hidden="1" x14ac:dyDescent="0.2">
      <c r="E44" s="7"/>
      <c r="F44" s="7"/>
      <c r="G44" s="7"/>
    </row>
    <row r="45" spans="2:7" ht="12.75" hidden="1" x14ac:dyDescent="0.2">
      <c r="E45" s="7"/>
      <c r="F45" s="7"/>
      <c r="G45" s="7"/>
    </row>
    <row r="46" spans="2:7" ht="12.75" hidden="1" x14ac:dyDescent="0.2">
      <c r="E46" s="7"/>
      <c r="F46" s="7"/>
      <c r="G46" s="7"/>
    </row>
    <row r="47" spans="2:7" ht="12.75" hidden="1" x14ac:dyDescent="0.2">
      <c r="E47" s="7"/>
      <c r="F47" s="7"/>
      <c r="G47" s="7"/>
    </row>
    <row r="48" spans="2:7" ht="12.75" hidden="1" x14ac:dyDescent="0.2">
      <c r="E48" s="7"/>
      <c r="F48" s="7"/>
      <c r="G48" s="7"/>
    </row>
    <row r="49" spans="5:7" ht="12.75" hidden="1" x14ac:dyDescent="0.2">
      <c r="E49" s="7"/>
      <c r="F49" s="7"/>
      <c r="G49" s="7"/>
    </row>
    <row r="50" spans="5:7" ht="12.75" hidden="1" x14ac:dyDescent="0.2">
      <c r="E50" s="7"/>
      <c r="F50" s="7"/>
      <c r="G50" s="7"/>
    </row>
    <row r="51" spans="5:7" ht="12.75" hidden="1" x14ac:dyDescent="0.2">
      <c r="E51" s="7"/>
      <c r="F51" s="7"/>
      <c r="G51" s="7"/>
    </row>
    <row r="52" spans="5:7" ht="12.75" hidden="1" x14ac:dyDescent="0.2">
      <c r="E52" s="7"/>
      <c r="F52" s="7"/>
      <c r="G52" s="7"/>
    </row>
    <row r="53" spans="5:7" ht="12.75" hidden="1" x14ac:dyDescent="0.2">
      <c r="E53" s="7"/>
      <c r="F53" s="7"/>
      <c r="G53" s="7"/>
    </row>
    <row r="54" spans="5:7" ht="12.75" hidden="1" x14ac:dyDescent="0.2">
      <c r="E54" s="7"/>
      <c r="F54" s="7"/>
      <c r="G54" s="7"/>
    </row>
    <row r="55" spans="5:7" ht="12.75" hidden="1" x14ac:dyDescent="0.2">
      <c r="E55" s="7"/>
      <c r="F55" s="7"/>
      <c r="G55" s="7"/>
    </row>
    <row r="56" spans="5:7" ht="12.75" hidden="1" x14ac:dyDescent="0.2">
      <c r="E56" s="7"/>
      <c r="F56" s="7"/>
      <c r="G56" s="7"/>
    </row>
    <row r="57" spans="5:7" ht="12.75" hidden="1" x14ac:dyDescent="0.2">
      <c r="E57" s="7"/>
      <c r="F57" s="7"/>
      <c r="G57" s="7"/>
    </row>
    <row r="58" spans="5:7" ht="12.75" hidden="1" x14ac:dyDescent="0.2">
      <c r="E58" s="7"/>
      <c r="F58" s="7"/>
      <c r="G58" s="7"/>
    </row>
    <row r="59" spans="5:7" ht="12.75" hidden="1" x14ac:dyDescent="0.2">
      <c r="E59" s="7"/>
      <c r="F59" s="7"/>
      <c r="G59" s="7"/>
    </row>
    <row r="60" spans="5:7" ht="12.75" hidden="1" x14ac:dyDescent="0.2">
      <c r="E60" s="7"/>
      <c r="F60" s="7"/>
      <c r="G60" s="7"/>
    </row>
    <row r="61" spans="5:7" ht="12.75" hidden="1" x14ac:dyDescent="0.2">
      <c r="E61" s="7"/>
      <c r="F61" s="7"/>
      <c r="G61" s="7"/>
    </row>
    <row r="62" spans="5:7" ht="12.75" hidden="1" x14ac:dyDescent="0.2">
      <c r="E62" s="7"/>
      <c r="F62" s="7"/>
      <c r="G62" s="7"/>
    </row>
    <row r="63" spans="5:7" ht="12.75" hidden="1" x14ac:dyDescent="0.2">
      <c r="E63" s="7"/>
      <c r="F63" s="7"/>
      <c r="G63" s="7"/>
    </row>
    <row r="64" spans="5:7" ht="12.75" hidden="1" x14ac:dyDescent="0.2">
      <c r="E64" s="7"/>
      <c r="F64" s="7"/>
      <c r="G64" s="7"/>
    </row>
    <row r="65" spans="5:7" ht="12.75" hidden="1" x14ac:dyDescent="0.2">
      <c r="E65" s="7"/>
      <c r="F65" s="7"/>
      <c r="G65" s="7"/>
    </row>
    <row r="66" spans="5:7" ht="12.75" hidden="1" x14ac:dyDescent="0.2">
      <c r="E66" s="7"/>
      <c r="F66" s="7"/>
      <c r="G66" s="7"/>
    </row>
    <row r="67" spans="5:7" ht="12.75" hidden="1" x14ac:dyDescent="0.2">
      <c r="E67" s="7"/>
      <c r="F67" s="7"/>
      <c r="G67" s="7"/>
    </row>
    <row r="68" spans="5:7" ht="12.75" hidden="1" x14ac:dyDescent="0.2">
      <c r="E68" s="7"/>
      <c r="F68" s="7"/>
      <c r="G68" s="7"/>
    </row>
    <row r="69" spans="5:7" ht="12.75" hidden="1" x14ac:dyDescent="0.2"/>
    <row r="70" spans="5:7" ht="12.75" hidden="1" x14ac:dyDescent="0.2"/>
    <row r="71" spans="5:7" ht="12.75" hidden="1" x14ac:dyDescent="0.2"/>
    <row r="72" spans="5:7" ht="12.75" hidden="1" x14ac:dyDescent="0.2"/>
    <row r="73" spans="5:7" ht="12.75" hidden="1" x14ac:dyDescent="0.2"/>
    <row r="74" spans="5:7" ht="12.75" hidden="1" x14ac:dyDescent="0.2"/>
    <row r="75" spans="5:7" ht="12.75" hidden="1" x14ac:dyDescent="0.2"/>
    <row r="76" spans="5:7" ht="12.75" hidden="1" x14ac:dyDescent="0.2"/>
    <row r="77" spans="5:7" ht="12.75" hidden="1" x14ac:dyDescent="0.2"/>
    <row r="78" spans="5:7" ht="12.75" hidden="1" x14ac:dyDescent="0.2"/>
    <row r="79" spans="5:7" ht="12.75" hidden="1" x14ac:dyDescent="0.2"/>
    <row r="80" spans="5:7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</sheetData>
  <mergeCells count="2">
    <mergeCell ref="B10:B28"/>
    <mergeCell ref="B6:B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67C1-9595-4ED0-A633-3730E62E1DFF}">
  <sheetPr>
    <tabColor rgb="FF00B050"/>
  </sheetPr>
  <dimension ref="A1:N126"/>
  <sheetViews>
    <sheetView showGridLines="0" showRowColHeaders="0" zoomScaleNormal="100" workbookViewId="0">
      <selection activeCell="B12" sqref="B12:B37"/>
    </sheetView>
  </sheetViews>
  <sheetFormatPr defaultColWidth="0" defaultRowHeight="0" customHeight="1" zeroHeight="1" x14ac:dyDescent="0.2"/>
  <cols>
    <col min="1" max="1" width="5.28515625" customWidth="1"/>
    <col min="2" max="2" width="38.7109375" style="36" bestFit="1" customWidth="1"/>
    <col min="3" max="3" width="16.42578125" bestFit="1" customWidth="1"/>
    <col min="4" max="7" width="15.7109375" customWidth="1"/>
    <col min="8" max="8" width="4.42578125" customWidth="1"/>
    <col min="9" max="9" width="4.5703125" hidden="1" customWidth="1"/>
    <col min="10" max="14" width="0" hidden="1" customWidth="1"/>
    <col min="15" max="16384" width="9.140625" hidden="1"/>
  </cols>
  <sheetData>
    <row r="1" spans="2:7" ht="15" x14ac:dyDescent="0.2">
      <c r="B1" s="52" t="s">
        <v>212</v>
      </c>
    </row>
    <row r="2" spans="2:7" ht="20.25" x14ac:dyDescent="0.2">
      <c r="B2" s="44" t="str">
        <f>'Charges Data'!B2</f>
        <v>Charges for Sports Facilities in Scotland 2018/19</v>
      </c>
      <c r="E2" s="103"/>
    </row>
    <row r="3" spans="2:7" ht="15" x14ac:dyDescent="0.2">
      <c r="B3" s="51" t="s">
        <v>473</v>
      </c>
    </row>
    <row r="4" spans="2:7" ht="12.75" x14ac:dyDescent="0.2"/>
    <row r="5" spans="2:7" s="11" customFormat="1" ht="30.75" customHeight="1" x14ac:dyDescent="0.25">
      <c r="B5" s="280" t="s">
        <v>79</v>
      </c>
      <c r="C5" s="281" t="s">
        <v>383</v>
      </c>
      <c r="D5" s="282" t="s">
        <v>48</v>
      </c>
      <c r="E5" s="282" t="s">
        <v>49</v>
      </c>
      <c r="F5" s="282" t="s">
        <v>57</v>
      </c>
      <c r="G5" s="283" t="s">
        <v>43</v>
      </c>
    </row>
    <row r="6" spans="2:7" s="37" customFormat="1" ht="20.25" customHeight="1" x14ac:dyDescent="0.2">
      <c r="B6" s="351" t="s">
        <v>471</v>
      </c>
      <c r="C6" s="269" t="s">
        <v>470</v>
      </c>
      <c r="D6" s="273">
        <f>'Charges Data'!R109</f>
        <v>10</v>
      </c>
      <c r="E6" s="274">
        <f>'Charges Data'!R110</f>
        <v>8</v>
      </c>
      <c r="F6" s="273">
        <f>'Charges Data'!R111</f>
        <v>8</v>
      </c>
      <c r="G6" s="284">
        <f>'Charges Data'!R112</f>
        <v>8</v>
      </c>
    </row>
    <row r="7" spans="2:7" s="37" customFormat="1" ht="20.25" customHeight="1" x14ac:dyDescent="0.2">
      <c r="B7" s="352"/>
      <c r="C7" s="269" t="s">
        <v>28</v>
      </c>
      <c r="D7" s="273">
        <f>'Charges Data'!AJ109</f>
        <v>24</v>
      </c>
      <c r="E7" s="273"/>
      <c r="F7" s="273"/>
      <c r="G7" s="285"/>
    </row>
    <row r="8" spans="2:7" s="37" customFormat="1" ht="20.25" customHeight="1" x14ac:dyDescent="0.2">
      <c r="B8" s="348" t="s">
        <v>101</v>
      </c>
      <c r="C8" s="290" t="s">
        <v>13</v>
      </c>
      <c r="D8" s="275">
        <f>'Charges Data'!T133</f>
        <v>29</v>
      </c>
      <c r="E8" s="276">
        <f>'Charges Data'!T134</f>
        <v>15</v>
      </c>
      <c r="F8" s="276"/>
      <c r="G8" s="287"/>
    </row>
    <row r="9" spans="2:7" s="37" customFormat="1" ht="20.25" customHeight="1" x14ac:dyDescent="0.2">
      <c r="B9" s="349"/>
      <c r="C9" s="290" t="s">
        <v>23</v>
      </c>
      <c r="D9" s="275">
        <f>'Charges Data'!AD133</f>
        <v>28</v>
      </c>
      <c r="E9" s="276">
        <f>'Charges Data'!AD134</f>
        <v>16.8</v>
      </c>
      <c r="F9" s="276"/>
      <c r="G9" s="287"/>
    </row>
    <row r="10" spans="2:7" s="37" customFormat="1" ht="20.25" customHeight="1" x14ac:dyDescent="0.2">
      <c r="B10" s="353"/>
      <c r="C10" s="209" t="s">
        <v>24</v>
      </c>
      <c r="D10" s="275">
        <f>'Charges Data'!AE133</f>
        <v>34.99</v>
      </c>
      <c r="E10" s="276">
        <f>'Charges Data'!AE134</f>
        <v>17</v>
      </c>
      <c r="F10" s="276">
        <f>'Charges Data'!AE135</f>
        <v>22</v>
      </c>
      <c r="G10" s="287">
        <f>'Charges Data'!AE136</f>
        <v>22</v>
      </c>
    </row>
    <row r="11" spans="2:7" s="37" customFormat="1" ht="20.25" customHeight="1" x14ac:dyDescent="0.2">
      <c r="B11" s="288" t="s">
        <v>80</v>
      </c>
      <c r="C11" s="35" t="s">
        <v>32</v>
      </c>
      <c r="D11" s="273">
        <f>'Charges Data'!AN121</f>
        <v>34.5</v>
      </c>
      <c r="E11" s="274">
        <f>'Charges Data'!AN122</f>
        <v>20</v>
      </c>
      <c r="F11" s="274">
        <f>'Charges Data'!AN123</f>
        <v>20</v>
      </c>
      <c r="G11" s="284">
        <f>'Charges Data'!AN124</f>
        <v>20</v>
      </c>
    </row>
    <row r="12" spans="2:7" s="37" customFormat="1" ht="20.25" customHeight="1" x14ac:dyDescent="0.2">
      <c r="B12" s="348" t="s">
        <v>81</v>
      </c>
      <c r="C12" s="209" t="s">
        <v>3</v>
      </c>
      <c r="D12" s="275">
        <f>'Charges Data'!J145</f>
        <v>31.5</v>
      </c>
      <c r="E12" s="276">
        <f>'Charges Data'!J146</f>
        <v>18.3</v>
      </c>
      <c r="F12" s="276">
        <f>'Charges Data'!J147</f>
        <v>18.3</v>
      </c>
      <c r="G12" s="287">
        <f>'Charges Data'!J148</f>
        <v>12.6</v>
      </c>
    </row>
    <row r="13" spans="2:7" s="37" customFormat="1" ht="20.25" customHeight="1" x14ac:dyDescent="0.2">
      <c r="B13" s="349"/>
      <c r="C13" s="209" t="s">
        <v>4</v>
      </c>
      <c r="D13" s="275">
        <f>'Charges Data'!K145</f>
        <v>37</v>
      </c>
      <c r="E13" s="276">
        <f>'Charges Data'!K146</f>
        <v>22.5</v>
      </c>
      <c r="F13" s="276">
        <f>'Charges Data'!K147</f>
        <v>22.5</v>
      </c>
      <c r="G13" s="287">
        <f>'Charges Data'!K148</f>
        <v>22.5</v>
      </c>
    </row>
    <row r="14" spans="2:7" s="37" customFormat="1" ht="20.25" customHeight="1" x14ac:dyDescent="0.2">
      <c r="B14" s="349"/>
      <c r="C14" s="209" t="s">
        <v>5</v>
      </c>
      <c r="D14" s="275">
        <f>'Charges Data'!L145</f>
        <v>40.65</v>
      </c>
      <c r="E14" s="276">
        <f>'Charges Data'!L146</f>
        <v>14.65</v>
      </c>
      <c r="F14" s="276">
        <f>'Charges Data'!L147</f>
        <v>29.35</v>
      </c>
      <c r="G14" s="287">
        <f>'Charges Data'!L148</f>
        <v>29.35</v>
      </c>
    </row>
    <row r="15" spans="2:7" s="37" customFormat="1" ht="20.25" customHeight="1" x14ac:dyDescent="0.2">
      <c r="B15" s="349"/>
      <c r="C15" s="209" t="s">
        <v>7</v>
      </c>
      <c r="D15" s="275">
        <f>'Charges Data'!N145</f>
        <v>27</v>
      </c>
      <c r="E15" s="276"/>
      <c r="F15" s="276"/>
      <c r="G15" s="287"/>
    </row>
    <row r="16" spans="2:7" s="37" customFormat="1" ht="20.25" customHeight="1" x14ac:dyDescent="0.2">
      <c r="B16" s="349"/>
      <c r="C16" s="209" t="s">
        <v>8</v>
      </c>
      <c r="D16" s="275">
        <f>'Charges Data'!O145</f>
        <v>29</v>
      </c>
      <c r="E16" s="276">
        <f>'Charges Data'!O146</f>
        <v>16</v>
      </c>
      <c r="F16" s="276">
        <f>'Charges Data'!O147</f>
        <v>15</v>
      </c>
      <c r="G16" s="287"/>
    </row>
    <row r="17" spans="2:7" s="37" customFormat="1" ht="20.25" customHeight="1" x14ac:dyDescent="0.2">
      <c r="B17" s="349"/>
      <c r="C17" s="209" t="s">
        <v>9</v>
      </c>
      <c r="D17" s="275">
        <f>'Charges Data'!P145</f>
        <v>52</v>
      </c>
      <c r="E17" s="276">
        <f>'Charges Data'!P146</f>
        <v>26</v>
      </c>
      <c r="F17" s="276">
        <f>'Charges Data'!P147</f>
        <v>31.2</v>
      </c>
      <c r="G17" s="287"/>
    </row>
    <row r="18" spans="2:7" s="37" customFormat="1" ht="20.25" customHeight="1" x14ac:dyDescent="0.2">
      <c r="B18" s="349"/>
      <c r="C18" s="209" t="s">
        <v>10</v>
      </c>
      <c r="D18" s="275">
        <f>'Charges Data'!Q145</f>
        <v>27</v>
      </c>
      <c r="E18" s="276">
        <f>'Charges Data'!Q146</f>
        <v>15</v>
      </c>
      <c r="F18" s="276">
        <f>'Charges Data'!Q147</f>
        <v>27</v>
      </c>
      <c r="G18" s="287"/>
    </row>
    <row r="19" spans="2:7" s="37" customFormat="1" ht="20.25" customHeight="1" x14ac:dyDescent="0.2">
      <c r="B19" s="349"/>
      <c r="C19" s="209" t="s">
        <v>474</v>
      </c>
      <c r="D19" s="275">
        <f>'Charges Data'!AO145</f>
        <v>18.75</v>
      </c>
      <c r="E19" s="276">
        <f>'Charges Data'!AO146</f>
        <v>12.5</v>
      </c>
      <c r="F19" s="276">
        <f>'Charges Data'!AO147</f>
        <v>12.5</v>
      </c>
      <c r="G19" s="287">
        <f>'Charges Data'!AO148</f>
        <v>12.5</v>
      </c>
    </row>
    <row r="20" spans="2:7" s="37" customFormat="1" ht="20.25" customHeight="1" x14ac:dyDescent="0.2">
      <c r="B20" s="349"/>
      <c r="C20" s="209" t="s">
        <v>12</v>
      </c>
      <c r="D20" s="275">
        <f>'Charges Data'!S145</f>
        <v>25</v>
      </c>
      <c r="E20" s="276">
        <f>'Charges Data'!S146</f>
        <v>18</v>
      </c>
      <c r="F20" s="276">
        <f>'Charges Data'!S147</f>
        <v>20</v>
      </c>
      <c r="G20" s="287">
        <f>'Charges Data'!S148</f>
        <v>12.5</v>
      </c>
    </row>
    <row r="21" spans="2:7" s="37" customFormat="1" ht="20.25" customHeight="1" x14ac:dyDescent="0.2">
      <c r="B21" s="349"/>
      <c r="C21" s="209" t="s">
        <v>14</v>
      </c>
      <c r="D21" s="275">
        <f>'Charges Data'!U145</f>
        <v>38</v>
      </c>
      <c r="E21" s="276">
        <f>'Charges Data'!U146</f>
        <v>19</v>
      </c>
      <c r="F21" s="276">
        <f>'Charges Data'!U147</f>
        <v>22.8</v>
      </c>
      <c r="G21" s="287"/>
    </row>
    <row r="22" spans="2:7" s="37" customFormat="1" ht="20.25" customHeight="1" x14ac:dyDescent="0.2">
      <c r="B22" s="349"/>
      <c r="C22" s="209" t="s">
        <v>15</v>
      </c>
      <c r="D22" s="275">
        <f>'Charges Data'!V145</f>
        <v>33.5</v>
      </c>
      <c r="E22" s="276">
        <f>'Charges Data'!V146</f>
        <v>22.5</v>
      </c>
      <c r="F22" s="276">
        <f>'Charges Data'!V147</f>
        <v>22.5</v>
      </c>
      <c r="G22" s="287"/>
    </row>
    <row r="23" spans="2:7" s="37" customFormat="1" ht="20.25" customHeight="1" x14ac:dyDescent="0.2">
      <c r="B23" s="349"/>
      <c r="C23" s="209" t="s">
        <v>16</v>
      </c>
      <c r="D23" s="276">
        <f>'Charges Data'!V145</f>
        <v>33.5</v>
      </c>
      <c r="E23" s="276">
        <f>'Charges Data'!W146</f>
        <v>12</v>
      </c>
      <c r="F23" s="276">
        <f>'Charges Data'!W147</f>
        <v>27</v>
      </c>
      <c r="G23" s="287"/>
    </row>
    <row r="24" spans="2:7" s="37" customFormat="1" ht="20.25" customHeight="1" x14ac:dyDescent="0.2">
      <c r="B24" s="349"/>
      <c r="C24" s="209" t="s">
        <v>17</v>
      </c>
      <c r="D24" s="275">
        <f>'Charges Data'!X145</f>
        <v>34</v>
      </c>
      <c r="E24" s="276">
        <f>'Charges Data'!X146</f>
        <v>17</v>
      </c>
      <c r="F24" s="276">
        <f>'Charges Data'!X147</f>
        <v>22.75</v>
      </c>
      <c r="G24" s="287">
        <f>'Charges Data'!X148</f>
        <v>22.75</v>
      </c>
    </row>
    <row r="25" spans="2:7" s="37" customFormat="1" ht="20.25" customHeight="1" x14ac:dyDescent="0.2">
      <c r="B25" s="349"/>
      <c r="C25" s="209" t="s">
        <v>18</v>
      </c>
      <c r="D25" s="275">
        <f>'Charges Data'!Y145</f>
        <v>52.75</v>
      </c>
      <c r="E25" s="276">
        <f>'Charges Data'!Y146</f>
        <v>36.9</v>
      </c>
      <c r="F25" s="276">
        <f>'Charges Data'!Y147</f>
        <v>36.9</v>
      </c>
      <c r="G25" s="287">
        <f>'Charges Data'!Y148</f>
        <v>36.9</v>
      </c>
    </row>
    <row r="26" spans="2:7" s="37" customFormat="1" ht="20.25" customHeight="1" x14ac:dyDescent="0.2">
      <c r="B26" s="349"/>
      <c r="C26" s="209" t="s">
        <v>19</v>
      </c>
      <c r="D26" s="275">
        <f>'Charges Data'!Z145</f>
        <v>20.6</v>
      </c>
      <c r="E26" s="276">
        <f>'Charges Data'!Z146</f>
        <v>20.6</v>
      </c>
      <c r="F26" s="276">
        <f>'Charges Data'!Z147</f>
        <v>20.6</v>
      </c>
      <c r="G26" s="287"/>
    </row>
    <row r="27" spans="2:7" s="37" customFormat="1" ht="20.25" customHeight="1" x14ac:dyDescent="0.2">
      <c r="B27" s="349"/>
      <c r="C27" s="209" t="s">
        <v>20</v>
      </c>
      <c r="D27" s="275">
        <f>'Charges Data'!AA145</f>
        <v>55</v>
      </c>
      <c r="E27" s="276">
        <f>'Charges Data'!AA146</f>
        <v>23</v>
      </c>
      <c r="F27" s="276"/>
      <c r="G27" s="287"/>
    </row>
    <row r="28" spans="2:7" s="37" customFormat="1" ht="20.25" customHeight="1" x14ac:dyDescent="0.2">
      <c r="B28" s="349"/>
      <c r="C28" s="209" t="s">
        <v>21</v>
      </c>
      <c r="D28" s="275">
        <f>'Charges Data'!AB145</f>
        <v>48.3</v>
      </c>
      <c r="E28" s="276">
        <f>'Charges Data'!AB146</f>
        <v>24.2</v>
      </c>
      <c r="F28" s="276">
        <f>'Charges Data'!AB147</f>
        <v>20.8</v>
      </c>
      <c r="G28" s="287"/>
    </row>
    <row r="29" spans="2:7" s="37" customFormat="1" ht="20.25" customHeight="1" x14ac:dyDescent="0.2">
      <c r="B29" s="349"/>
      <c r="C29" s="209" t="s">
        <v>22</v>
      </c>
      <c r="D29" s="275">
        <f>'Charges Data'!AC145</f>
        <v>22</v>
      </c>
      <c r="E29" s="276">
        <f>'Charges Data'!AC146</f>
        <v>22</v>
      </c>
      <c r="F29" s="276">
        <f>'Charges Data'!AC147</f>
        <v>22</v>
      </c>
      <c r="G29" s="287"/>
    </row>
    <row r="30" spans="2:7" s="37" customFormat="1" ht="20.25" customHeight="1" x14ac:dyDescent="0.2">
      <c r="B30" s="349"/>
      <c r="C30" s="209" t="s">
        <v>25</v>
      </c>
      <c r="D30" s="275">
        <f>'Charges Data'!AF145</f>
        <v>22.5</v>
      </c>
      <c r="E30" s="277"/>
      <c r="F30" s="276"/>
      <c r="G30" s="287"/>
    </row>
    <row r="31" spans="2:7" s="37" customFormat="1" ht="20.25" customHeight="1" x14ac:dyDescent="0.2">
      <c r="B31" s="349"/>
      <c r="C31" s="209" t="s">
        <v>99</v>
      </c>
      <c r="D31" s="275">
        <f>'Charges Data'!AG145</f>
        <v>37.450000000000003</v>
      </c>
      <c r="E31" s="276">
        <f>'Charges Data'!AG146</f>
        <v>20.5</v>
      </c>
      <c r="F31" s="276">
        <f>'Charges Data'!AG147</f>
        <v>32.6</v>
      </c>
      <c r="G31" s="287">
        <f>'Charges Data'!AG148</f>
        <v>34.200000000000003</v>
      </c>
    </row>
    <row r="32" spans="2:7" s="37" customFormat="1" ht="20.25" customHeight="1" x14ac:dyDescent="0.2">
      <c r="B32" s="349"/>
      <c r="C32" s="209" t="s">
        <v>26</v>
      </c>
      <c r="D32" s="275">
        <f>'Charges Data'!AH145</f>
        <v>31.5</v>
      </c>
      <c r="E32" s="276">
        <f>'Charges Data'!AH146</f>
        <v>19.95</v>
      </c>
      <c r="F32" s="276"/>
      <c r="G32" s="287"/>
    </row>
    <row r="33" spans="2:7" s="37" customFormat="1" ht="20.25" customHeight="1" x14ac:dyDescent="0.2">
      <c r="B33" s="349"/>
      <c r="C33" s="209" t="s">
        <v>475</v>
      </c>
      <c r="D33" s="275">
        <f>'Charges Data'!M145</f>
        <v>31</v>
      </c>
      <c r="E33" s="276"/>
      <c r="F33" s="276"/>
      <c r="G33" s="287"/>
    </row>
    <row r="34" spans="2:7" s="37" customFormat="1" ht="20.25" customHeight="1" x14ac:dyDescent="0.2">
      <c r="B34" s="349"/>
      <c r="C34" s="209" t="s">
        <v>27</v>
      </c>
      <c r="D34" s="275">
        <f>'Charges Data'!AI145</f>
        <v>56.5</v>
      </c>
      <c r="E34" s="276">
        <f>'Charges Data'!AI146</f>
        <v>40.75</v>
      </c>
      <c r="F34" s="276">
        <f>'Charges Data'!AI147</f>
        <v>40.75</v>
      </c>
      <c r="G34" s="287">
        <f>'Charges Data'!AI148</f>
        <v>56.5</v>
      </c>
    </row>
    <row r="35" spans="2:7" s="37" customFormat="1" ht="20.25" customHeight="1" x14ac:dyDescent="0.2">
      <c r="B35" s="349"/>
      <c r="C35" s="209" t="s">
        <v>29</v>
      </c>
      <c r="D35" s="275">
        <f>'Charges Data'!AK145</f>
        <v>42.4</v>
      </c>
      <c r="E35" s="276"/>
      <c r="F35" s="276">
        <f>'Charges Data'!AK147</f>
        <v>21.2</v>
      </c>
      <c r="G35" s="287"/>
    </row>
    <row r="36" spans="2:7" s="37" customFormat="1" ht="20.25" customHeight="1" x14ac:dyDescent="0.2">
      <c r="B36" s="349"/>
      <c r="C36" s="209" t="s">
        <v>30</v>
      </c>
      <c r="D36" s="275">
        <f>'Charges Data'!AL145</f>
        <v>38</v>
      </c>
      <c r="E36" s="276">
        <f>'Charges Data'!AL146</f>
        <v>21</v>
      </c>
      <c r="F36" s="276">
        <f>'Charges Data'!AL147</f>
        <v>31</v>
      </c>
      <c r="G36" s="287">
        <f>'Charges Data'!AL148</f>
        <v>31</v>
      </c>
    </row>
    <row r="37" spans="2:7" s="37" customFormat="1" ht="20.25" customHeight="1" x14ac:dyDescent="0.2">
      <c r="B37" s="349"/>
      <c r="C37" s="209" t="s">
        <v>31</v>
      </c>
      <c r="D37" s="275">
        <f>'Charges Data'!AM145</f>
        <v>35</v>
      </c>
      <c r="E37" s="276">
        <f>'Charges Data'!AM146</f>
        <v>13.05</v>
      </c>
      <c r="F37" s="276">
        <f>'Charges Data'!AM147</f>
        <v>20</v>
      </c>
      <c r="G37" s="287">
        <f>'Charges Data'!AM148</f>
        <v>20</v>
      </c>
    </row>
    <row r="38" spans="2:7" ht="17.25" hidden="1" customHeight="1" x14ac:dyDescent="0.2">
      <c r="B38" s="291"/>
      <c r="C38" s="209" t="s">
        <v>26</v>
      </c>
      <c r="D38" s="275"/>
      <c r="E38" s="276"/>
      <c r="F38" s="276"/>
      <c r="G38" s="287"/>
    </row>
    <row r="39" spans="2:7" ht="17.25" hidden="1" customHeight="1" x14ac:dyDescent="0.2">
      <c r="B39" s="291"/>
      <c r="C39" s="209" t="s">
        <v>475</v>
      </c>
      <c r="D39" s="275"/>
      <c r="E39" s="276"/>
      <c r="F39" s="276"/>
      <c r="G39" s="287"/>
    </row>
    <row r="40" spans="2:7" ht="17.25" hidden="1" customHeight="1" x14ac:dyDescent="0.2">
      <c r="B40" s="291"/>
      <c r="C40" s="209" t="s">
        <v>27</v>
      </c>
      <c r="D40" s="275"/>
      <c r="E40" s="276"/>
      <c r="F40" s="276"/>
      <c r="G40" s="287"/>
    </row>
    <row r="41" spans="2:7" ht="17.25" hidden="1" customHeight="1" x14ac:dyDescent="0.2">
      <c r="B41" s="291"/>
      <c r="C41" s="209" t="s">
        <v>29</v>
      </c>
      <c r="D41" s="275"/>
      <c r="E41" s="276"/>
      <c r="F41" s="276"/>
      <c r="G41" s="287"/>
    </row>
    <row r="42" spans="2:7" ht="17.25" hidden="1" customHeight="1" x14ac:dyDescent="0.2">
      <c r="B42" s="292"/>
      <c r="C42" s="272" t="s">
        <v>30</v>
      </c>
      <c r="D42" s="278"/>
      <c r="E42" s="279"/>
      <c r="F42" s="279"/>
      <c r="G42" s="289"/>
    </row>
    <row r="43" spans="2:7" ht="17.25" hidden="1" customHeight="1" x14ac:dyDescent="0.2">
      <c r="B43" s="270"/>
      <c r="C43" s="209" t="s">
        <v>31</v>
      </c>
      <c r="D43" s="209"/>
      <c r="E43" s="210"/>
      <c r="F43" s="210"/>
      <c r="G43" s="211"/>
    </row>
    <row r="44" spans="2:7" ht="17.25" hidden="1" customHeight="1" x14ac:dyDescent="0.2">
      <c r="B44" s="270"/>
      <c r="C44" s="209"/>
      <c r="D44" s="209"/>
      <c r="E44" s="210"/>
      <c r="F44" s="210"/>
      <c r="G44" s="211"/>
    </row>
    <row r="45" spans="2:7" ht="12.75" hidden="1" x14ac:dyDescent="0.2">
      <c r="B45" s="271"/>
      <c r="C45" s="209"/>
      <c r="D45" s="209"/>
      <c r="E45" s="210"/>
      <c r="F45" s="210"/>
      <c r="G45" s="211"/>
    </row>
    <row r="46" spans="2:7" ht="12.75" hidden="1" x14ac:dyDescent="0.2"/>
    <row r="47" spans="2:7" ht="12.75" hidden="1" x14ac:dyDescent="0.2">
      <c r="B47" s="237"/>
      <c r="C47" s="16"/>
      <c r="G47" s="37"/>
    </row>
    <row r="48" spans="2:7" ht="12.75" hidden="1" x14ac:dyDescent="0.2"/>
    <row r="49" spans="5:7" ht="12.75" hidden="1" x14ac:dyDescent="0.2"/>
    <row r="50" spans="5:7" ht="12.75" hidden="1" x14ac:dyDescent="0.2"/>
    <row r="51" spans="5:7" ht="12.75" hidden="1" x14ac:dyDescent="0.2"/>
    <row r="52" spans="5:7" ht="12.75" hidden="1" x14ac:dyDescent="0.2"/>
    <row r="53" spans="5:7" ht="12.75" hidden="1" x14ac:dyDescent="0.2"/>
    <row r="54" spans="5:7" ht="12.75" hidden="1" x14ac:dyDescent="0.2"/>
    <row r="55" spans="5:7" ht="12.75" hidden="1" x14ac:dyDescent="0.2"/>
    <row r="56" spans="5:7" ht="12.75" hidden="1" x14ac:dyDescent="0.2">
      <c r="E56" s="7"/>
      <c r="F56" s="7"/>
      <c r="G56" s="7"/>
    </row>
    <row r="57" spans="5:7" ht="12.75" hidden="1" x14ac:dyDescent="0.2">
      <c r="E57" s="7"/>
      <c r="F57" s="7"/>
      <c r="G57" s="7"/>
    </row>
    <row r="58" spans="5:7" ht="12.75" hidden="1" x14ac:dyDescent="0.2">
      <c r="E58" s="7"/>
      <c r="F58" s="7"/>
      <c r="G58" s="7"/>
    </row>
    <row r="59" spans="5:7" ht="12.75" hidden="1" x14ac:dyDescent="0.2">
      <c r="E59" s="7"/>
      <c r="F59" s="7"/>
      <c r="G59" s="7"/>
    </row>
    <row r="60" spans="5:7" ht="12.75" hidden="1" x14ac:dyDescent="0.2">
      <c r="E60" s="7"/>
      <c r="F60" s="7"/>
      <c r="G60" s="7"/>
    </row>
    <row r="61" spans="5:7" ht="12.75" hidden="1" x14ac:dyDescent="0.2">
      <c r="E61" s="7"/>
      <c r="F61" s="7"/>
      <c r="G61" s="7"/>
    </row>
    <row r="62" spans="5:7" ht="12.75" hidden="1" x14ac:dyDescent="0.2">
      <c r="E62" s="7"/>
      <c r="F62" s="7"/>
      <c r="G62" s="7"/>
    </row>
    <row r="63" spans="5:7" ht="12.75" hidden="1" x14ac:dyDescent="0.2">
      <c r="E63" s="7"/>
      <c r="F63" s="7"/>
      <c r="G63" s="7"/>
    </row>
    <row r="64" spans="5:7" ht="12.75" hidden="1" x14ac:dyDescent="0.2">
      <c r="E64" s="7"/>
      <c r="F64" s="7"/>
      <c r="G64" s="7"/>
    </row>
    <row r="65" spans="5:7" ht="12.75" hidden="1" x14ac:dyDescent="0.2">
      <c r="E65" s="7"/>
      <c r="F65" s="7"/>
      <c r="G65" s="7"/>
    </row>
    <row r="66" spans="5:7" ht="12.75" hidden="1" x14ac:dyDescent="0.2">
      <c r="E66" s="7"/>
      <c r="F66" s="7"/>
      <c r="G66" s="7"/>
    </row>
    <row r="67" spans="5:7" ht="12.75" hidden="1" x14ac:dyDescent="0.2">
      <c r="E67" s="7"/>
      <c r="F67" s="7"/>
      <c r="G67" s="7"/>
    </row>
    <row r="68" spans="5:7" ht="12.75" hidden="1" x14ac:dyDescent="0.2">
      <c r="E68" s="7"/>
      <c r="F68" s="7"/>
      <c r="G68" s="7"/>
    </row>
    <row r="69" spans="5:7" ht="12.75" hidden="1" x14ac:dyDescent="0.2">
      <c r="E69" s="7"/>
      <c r="F69" s="7"/>
      <c r="G69" s="7"/>
    </row>
    <row r="70" spans="5:7" ht="12.75" hidden="1" x14ac:dyDescent="0.2">
      <c r="E70" s="7"/>
      <c r="F70" s="7"/>
      <c r="G70" s="7"/>
    </row>
    <row r="71" spans="5:7" ht="12.75" hidden="1" x14ac:dyDescent="0.2">
      <c r="E71" s="7"/>
      <c r="F71" s="7"/>
      <c r="G71" s="7"/>
    </row>
    <row r="72" spans="5:7" ht="12.75" hidden="1" x14ac:dyDescent="0.2">
      <c r="E72" s="7"/>
      <c r="F72" s="7"/>
      <c r="G72" s="7"/>
    </row>
    <row r="73" spans="5:7" ht="12.75" hidden="1" x14ac:dyDescent="0.2">
      <c r="E73" s="7"/>
      <c r="F73" s="7"/>
      <c r="G73" s="7"/>
    </row>
    <row r="74" spans="5:7" ht="12.75" hidden="1" x14ac:dyDescent="0.2">
      <c r="E74" s="7"/>
      <c r="F74" s="7"/>
      <c r="G74" s="7"/>
    </row>
    <row r="75" spans="5:7" ht="12.75" hidden="1" x14ac:dyDescent="0.2">
      <c r="E75" s="7"/>
      <c r="F75" s="7"/>
      <c r="G75" s="7"/>
    </row>
    <row r="76" spans="5:7" ht="12.75" hidden="1" x14ac:dyDescent="0.2">
      <c r="E76" s="7"/>
      <c r="F76" s="7"/>
      <c r="G76" s="7"/>
    </row>
    <row r="77" spans="5:7" ht="12.75" hidden="1" x14ac:dyDescent="0.2">
      <c r="E77" s="7"/>
      <c r="F77" s="7"/>
      <c r="G77" s="7"/>
    </row>
    <row r="78" spans="5:7" ht="12.75" hidden="1" x14ac:dyDescent="0.2">
      <c r="E78" s="7"/>
      <c r="F78" s="7"/>
      <c r="G78" s="7"/>
    </row>
    <row r="79" spans="5:7" ht="12.75" hidden="1" x14ac:dyDescent="0.2">
      <c r="E79" s="7"/>
      <c r="F79" s="7"/>
      <c r="G79" s="7"/>
    </row>
    <row r="80" spans="5:7" ht="12.75" hidden="1" x14ac:dyDescent="0.2">
      <c r="E80" s="7"/>
      <c r="F80" s="7"/>
      <c r="G80" s="7"/>
    </row>
    <row r="81" spans="5:7" ht="12.75" hidden="1" x14ac:dyDescent="0.2">
      <c r="E81" s="7"/>
      <c r="F81" s="7"/>
      <c r="G81" s="7"/>
    </row>
    <row r="82" spans="5:7" ht="12.75" hidden="1" x14ac:dyDescent="0.2">
      <c r="E82" s="7"/>
      <c r="F82" s="7"/>
      <c r="G82" s="7"/>
    </row>
    <row r="83" spans="5:7" ht="12.75" hidden="1" x14ac:dyDescent="0.2"/>
    <row r="84" spans="5:7" ht="12.75" hidden="1" x14ac:dyDescent="0.2"/>
    <row r="85" spans="5:7" ht="12.75" hidden="1" x14ac:dyDescent="0.2"/>
    <row r="86" spans="5:7" ht="12.75" hidden="1" x14ac:dyDescent="0.2"/>
    <row r="87" spans="5:7" ht="12.75" hidden="1" x14ac:dyDescent="0.2"/>
    <row r="88" spans="5:7" ht="12.75" hidden="1" x14ac:dyDescent="0.2"/>
    <row r="89" spans="5:7" ht="12.75" hidden="1" x14ac:dyDescent="0.2"/>
    <row r="90" spans="5:7" ht="12.75" hidden="1" x14ac:dyDescent="0.2"/>
    <row r="91" spans="5:7" ht="12.75" hidden="1" x14ac:dyDescent="0.2"/>
    <row r="92" spans="5:7" ht="12.75" hidden="1" x14ac:dyDescent="0.2"/>
    <row r="93" spans="5:7" ht="12.75" hidden="1" x14ac:dyDescent="0.2"/>
    <row r="94" spans="5:7" ht="12.75" hidden="1" x14ac:dyDescent="0.2"/>
    <row r="95" spans="5:7" ht="12.75" hidden="1" customHeight="1" x14ac:dyDescent="0.2"/>
    <row r="96" spans="5:7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</sheetData>
  <mergeCells count="3">
    <mergeCell ref="B6:B7"/>
    <mergeCell ref="B8:B10"/>
    <mergeCell ref="B12:B3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1359-31F4-438A-8928-99EE665DCC32}">
  <sheetPr>
    <tabColor rgb="FF00B050"/>
  </sheetPr>
  <dimension ref="A1:N127"/>
  <sheetViews>
    <sheetView showGridLines="0" showRowColHeaders="0" topLeftCell="A4" zoomScaleNormal="100" workbookViewId="0">
      <selection activeCell="E26" sqref="E26"/>
    </sheetView>
  </sheetViews>
  <sheetFormatPr defaultColWidth="0" defaultRowHeight="0" customHeight="1" zeroHeight="1" x14ac:dyDescent="0.2"/>
  <cols>
    <col min="1" max="1" width="5.28515625" customWidth="1"/>
    <col min="2" max="2" width="38.7109375" style="36" bestFit="1" customWidth="1"/>
    <col min="3" max="3" width="16.42578125" bestFit="1" customWidth="1"/>
    <col min="4" max="7" width="15.7109375" customWidth="1"/>
    <col min="8" max="8" width="4.42578125" customWidth="1"/>
    <col min="9" max="9" width="4.5703125" hidden="1" customWidth="1"/>
    <col min="10" max="14" width="0" hidden="1" customWidth="1"/>
    <col min="15" max="16384" width="9.140625" hidden="1"/>
  </cols>
  <sheetData>
    <row r="1" spans="2:7" ht="15" x14ac:dyDescent="0.2">
      <c r="B1" s="52" t="s">
        <v>212</v>
      </c>
    </row>
    <row r="2" spans="2:7" ht="20.25" x14ac:dyDescent="0.2">
      <c r="B2" s="44" t="str">
        <f>'Charges Data'!B2</f>
        <v>Charges for Sports Facilities in Scotland 2018/19</v>
      </c>
      <c r="E2" s="103"/>
    </row>
    <row r="3" spans="2:7" ht="15" x14ac:dyDescent="0.2">
      <c r="B3" s="51" t="s">
        <v>473</v>
      </c>
    </row>
    <row r="4" spans="2:7" ht="12.75" x14ac:dyDescent="0.2"/>
    <row r="5" spans="2:7" s="11" customFormat="1" ht="20.25" customHeight="1" x14ac:dyDescent="0.25">
      <c r="B5" s="282"/>
      <c r="C5" s="282"/>
      <c r="D5" s="354" t="s">
        <v>476</v>
      </c>
      <c r="E5" s="356"/>
      <c r="F5" s="354" t="s">
        <v>477</v>
      </c>
      <c r="G5" s="355"/>
    </row>
    <row r="6" spans="2:7" s="37" customFormat="1" ht="20.25" customHeight="1" x14ac:dyDescent="0.25">
      <c r="B6" s="293" t="s">
        <v>79</v>
      </c>
      <c r="C6" s="293" t="s">
        <v>383</v>
      </c>
      <c r="D6" s="282" t="s">
        <v>59</v>
      </c>
      <c r="E6" s="282" t="s">
        <v>478</v>
      </c>
      <c r="F6" s="282" t="s">
        <v>59</v>
      </c>
      <c r="G6" s="282" t="s">
        <v>478</v>
      </c>
    </row>
    <row r="7" spans="2:7" s="37" customFormat="1" ht="20.25" customHeight="1" x14ac:dyDescent="0.2">
      <c r="B7" s="294" t="s">
        <v>101</v>
      </c>
      <c r="C7" s="295" t="s">
        <v>13</v>
      </c>
      <c r="D7" s="296"/>
      <c r="E7" s="297">
        <f>'Charges Data'!T138</f>
        <v>55</v>
      </c>
      <c r="F7" s="297"/>
      <c r="G7" s="298"/>
    </row>
    <row r="8" spans="2:7" s="37" customFormat="1" ht="20.25" customHeight="1" x14ac:dyDescent="0.2">
      <c r="B8" s="299"/>
      <c r="C8" s="295" t="s">
        <v>24</v>
      </c>
      <c r="D8" s="296">
        <f>'Charges Data'!AE137</f>
        <v>704</v>
      </c>
      <c r="E8" s="297">
        <f>'Charges Data'!AE138</f>
        <v>63</v>
      </c>
      <c r="F8" s="297"/>
      <c r="G8" s="298"/>
    </row>
    <row r="9" spans="2:7" s="37" customFormat="1" ht="20.25" customHeight="1" x14ac:dyDescent="0.2">
      <c r="B9" s="286" t="s">
        <v>80</v>
      </c>
      <c r="C9" s="290" t="s">
        <v>32</v>
      </c>
      <c r="D9" s="275">
        <f>'Charges Data'!AN125</f>
        <v>580</v>
      </c>
      <c r="E9" s="276">
        <f>'Charges Data'!AN126</f>
        <v>58</v>
      </c>
      <c r="F9" s="276"/>
      <c r="G9" s="287"/>
    </row>
    <row r="10" spans="2:7" s="37" customFormat="1" ht="20.25" customHeight="1" x14ac:dyDescent="0.2">
      <c r="B10" s="300" t="s">
        <v>81</v>
      </c>
      <c r="C10" s="295" t="s">
        <v>3</v>
      </c>
      <c r="D10" s="301">
        <f>'Charges Data'!J149</f>
        <v>576</v>
      </c>
      <c r="E10" s="302">
        <f>'Charges Data'!J150</f>
        <v>48</v>
      </c>
      <c r="F10" s="302"/>
      <c r="G10" s="303"/>
    </row>
    <row r="11" spans="2:7" s="37" customFormat="1" ht="20.25" customHeight="1" x14ac:dyDescent="0.2">
      <c r="B11" s="304"/>
      <c r="C11" s="295" t="s">
        <v>5</v>
      </c>
      <c r="D11" s="301">
        <f>'Charges Data'!L149</f>
        <v>697.55</v>
      </c>
      <c r="E11" s="302">
        <f>'Charges Data'!L150</f>
        <v>72.75</v>
      </c>
      <c r="F11" s="302"/>
      <c r="G11" s="303"/>
    </row>
    <row r="12" spans="2:7" s="37" customFormat="1" ht="20.25" customHeight="1" x14ac:dyDescent="0.2">
      <c r="B12" s="304"/>
      <c r="C12" s="295" t="s">
        <v>7</v>
      </c>
      <c r="D12" s="301">
        <f>'Charges Data'!N149</f>
        <v>294</v>
      </c>
      <c r="E12" s="302">
        <f>'Charges Data'!N150</f>
        <v>24.5</v>
      </c>
      <c r="F12" s="302"/>
      <c r="G12" s="303"/>
    </row>
    <row r="13" spans="2:7" s="37" customFormat="1" ht="20.25" customHeight="1" x14ac:dyDescent="0.2">
      <c r="B13" s="304"/>
      <c r="C13" s="295" t="s">
        <v>8</v>
      </c>
      <c r="D13" s="301">
        <f>'Charges Data'!O149</f>
        <v>600</v>
      </c>
      <c r="E13" s="302">
        <f>'Charges Data'!O150</f>
        <v>50</v>
      </c>
      <c r="F13" s="302"/>
      <c r="G13" s="303"/>
    </row>
    <row r="14" spans="2:7" s="37" customFormat="1" ht="20.25" customHeight="1" x14ac:dyDescent="0.2">
      <c r="B14" s="304"/>
      <c r="C14" s="295" t="s">
        <v>9</v>
      </c>
      <c r="D14" s="301">
        <f>'Charges Data'!P149</f>
        <v>1123.2</v>
      </c>
      <c r="E14" s="302">
        <f>'Charges Data'!P150</f>
        <v>93.6</v>
      </c>
      <c r="F14" s="302"/>
      <c r="G14" s="303"/>
    </row>
    <row r="15" spans="2:7" s="37" customFormat="1" ht="20.25" customHeight="1" x14ac:dyDescent="0.2">
      <c r="B15" s="304"/>
      <c r="C15" s="295" t="s">
        <v>474</v>
      </c>
      <c r="D15" s="301"/>
      <c r="E15" s="302">
        <f>'Charges Data'!AO150</f>
        <v>25</v>
      </c>
      <c r="F15" s="302"/>
      <c r="G15" s="303"/>
    </row>
    <row r="16" spans="2:7" s="37" customFormat="1" ht="20.25" customHeight="1" x14ac:dyDescent="0.2">
      <c r="B16" s="304"/>
      <c r="C16" s="295" t="s">
        <v>14</v>
      </c>
      <c r="D16" s="301"/>
      <c r="E16" s="302">
        <f>'Charges Data'!U150</f>
        <v>65</v>
      </c>
      <c r="F16" s="302"/>
      <c r="G16" s="303"/>
    </row>
    <row r="17" spans="2:7" s="37" customFormat="1" ht="20.25" customHeight="1" x14ac:dyDescent="0.2">
      <c r="B17" s="304"/>
      <c r="C17" s="295" t="s">
        <v>17</v>
      </c>
      <c r="D17" s="301">
        <f>'Charges Data'!X149</f>
        <v>610</v>
      </c>
      <c r="E17" s="302">
        <f>'Charges Data'!X150</f>
        <v>61</v>
      </c>
      <c r="F17" s="302"/>
      <c r="G17" s="303"/>
    </row>
    <row r="18" spans="2:7" s="37" customFormat="1" ht="20.25" customHeight="1" x14ac:dyDescent="0.2">
      <c r="B18" s="304"/>
      <c r="C18" s="295" t="s">
        <v>19</v>
      </c>
      <c r="D18" s="301">
        <f>'Charges Data'!Z149</f>
        <v>372</v>
      </c>
      <c r="E18" s="302">
        <f>'Charges Data'!Z150</f>
        <v>31</v>
      </c>
      <c r="F18" s="302"/>
      <c r="G18" s="303"/>
    </row>
    <row r="19" spans="2:7" s="37" customFormat="1" ht="20.25" customHeight="1" x14ac:dyDescent="0.2">
      <c r="B19" s="304"/>
      <c r="C19" s="295" t="s">
        <v>21</v>
      </c>
      <c r="D19" s="301">
        <f>'Charges Data'!AB149</f>
        <v>854</v>
      </c>
      <c r="E19" s="302">
        <f>'Charges Data'!AB150</f>
        <v>85.4</v>
      </c>
      <c r="F19" s="302"/>
      <c r="G19" s="303"/>
    </row>
    <row r="20" spans="2:7" s="37" customFormat="1" ht="20.25" customHeight="1" x14ac:dyDescent="0.2">
      <c r="B20" s="304"/>
      <c r="C20" s="295" t="s">
        <v>22</v>
      </c>
      <c r="D20" s="301"/>
      <c r="E20" s="302"/>
      <c r="F20" s="302"/>
      <c r="G20" s="303"/>
    </row>
    <row r="21" spans="2:7" s="37" customFormat="1" ht="20.25" customHeight="1" x14ac:dyDescent="0.2">
      <c r="B21" s="304"/>
      <c r="C21" s="295" t="s">
        <v>25</v>
      </c>
      <c r="D21" s="302">
        <f>'Charges Data'!AF149</f>
        <v>390</v>
      </c>
      <c r="E21" s="302">
        <f>'Charges Data'!AF150</f>
        <v>32.5</v>
      </c>
      <c r="F21" s="302"/>
      <c r="G21" s="303"/>
    </row>
    <row r="22" spans="2:7" s="37" customFormat="1" ht="20.25" customHeight="1" x14ac:dyDescent="0.2">
      <c r="B22" s="304"/>
      <c r="C22" s="295" t="s">
        <v>99</v>
      </c>
      <c r="D22" s="301">
        <f>'Charges Data'!AG149</f>
        <v>716.55</v>
      </c>
      <c r="E22" s="302">
        <f>'Charges Data'!AG150</f>
        <v>65.150000000000006</v>
      </c>
      <c r="F22" s="302"/>
      <c r="G22" s="303"/>
    </row>
    <row r="23" spans="2:7" s="37" customFormat="1" ht="20.25" customHeight="1" x14ac:dyDescent="0.2">
      <c r="B23" s="304"/>
      <c r="C23" s="295" t="s">
        <v>29</v>
      </c>
      <c r="D23" s="301">
        <f>'Charges Data'!AK149</f>
        <v>889.2</v>
      </c>
      <c r="E23" s="302">
        <f>'Charges Data'!AK150</f>
        <v>74.099999999999994</v>
      </c>
      <c r="F23" s="302"/>
      <c r="G23" s="303"/>
    </row>
    <row r="24" spans="2:7" s="37" customFormat="1" ht="20.25" customHeight="1" x14ac:dyDescent="0.2">
      <c r="B24" s="304"/>
      <c r="C24" s="295" t="s">
        <v>30</v>
      </c>
      <c r="D24" s="301">
        <f>'Charges Data'!AL149</f>
        <v>737</v>
      </c>
      <c r="E24" s="302">
        <f>'Charges Data'!AL150</f>
        <v>67</v>
      </c>
      <c r="F24" s="302"/>
      <c r="G24" s="303"/>
    </row>
    <row r="25" spans="2:7" s="37" customFormat="1" ht="20.25" customHeight="1" x14ac:dyDescent="0.2">
      <c r="B25" s="305"/>
      <c r="C25" s="295" t="s">
        <v>31</v>
      </c>
      <c r="D25" s="301">
        <f>'Charges Data'!AM149</f>
        <v>550</v>
      </c>
      <c r="E25" s="302">
        <f>'Charges Data'!AM150</f>
        <v>55</v>
      </c>
      <c r="F25" s="302"/>
      <c r="G25" s="303"/>
    </row>
    <row r="26" spans="2:7" s="37" customFormat="1" ht="20.25" customHeight="1" x14ac:dyDescent="0.2"/>
    <row r="27" spans="2:7" s="37" customFormat="1" ht="20.25" customHeight="1" x14ac:dyDescent="0.2"/>
    <row r="28" spans="2:7" s="37" customFormat="1" ht="20.25" customHeight="1" x14ac:dyDescent="0.2"/>
    <row r="29" spans="2:7" s="37" customFormat="1" ht="20.25" customHeight="1" x14ac:dyDescent="0.2"/>
    <row r="30" spans="2:7" s="37" customFormat="1" ht="20.25" customHeight="1" x14ac:dyDescent="0.2"/>
    <row r="31" spans="2:7" s="37" customFormat="1" ht="20.25" customHeight="1" x14ac:dyDescent="0.2"/>
    <row r="32" spans="2:7" s="37" customFormat="1" ht="20.25" customHeight="1" x14ac:dyDescent="0.2"/>
    <row r="33" spans="5:7" s="37" customFormat="1" ht="20.25" customHeight="1" x14ac:dyDescent="0.2"/>
    <row r="34" spans="5:7" s="37" customFormat="1" ht="20.25" customHeight="1" x14ac:dyDescent="0.2"/>
    <row r="35" spans="5:7" s="37" customFormat="1" ht="20.25" customHeight="1" x14ac:dyDescent="0.2"/>
    <row r="36" spans="5:7" s="37" customFormat="1" ht="20.25" customHeight="1" x14ac:dyDescent="0.2"/>
    <row r="37" spans="5:7" s="37" customFormat="1" ht="20.25" customHeight="1" x14ac:dyDescent="0.2"/>
    <row r="38" spans="5:7" ht="17.25" hidden="1" customHeight="1" x14ac:dyDescent="0.2"/>
    <row r="39" spans="5:7" ht="17.25" hidden="1" customHeight="1" x14ac:dyDescent="0.2"/>
    <row r="40" spans="5:7" ht="17.25" hidden="1" customHeight="1" x14ac:dyDescent="0.2"/>
    <row r="41" spans="5:7" ht="17.25" hidden="1" customHeight="1" x14ac:dyDescent="0.2"/>
    <row r="42" spans="5:7" ht="17.25" hidden="1" customHeight="1" x14ac:dyDescent="0.2">
      <c r="E42" s="7"/>
      <c r="F42" s="7"/>
      <c r="G42" s="7"/>
    </row>
    <row r="43" spans="5:7" ht="17.25" hidden="1" customHeight="1" x14ac:dyDescent="0.2">
      <c r="E43" s="7"/>
      <c r="F43" s="7"/>
      <c r="G43" s="7"/>
    </row>
    <row r="44" spans="5:7" ht="17.25" hidden="1" customHeight="1" x14ac:dyDescent="0.2">
      <c r="E44" s="7"/>
      <c r="F44" s="7"/>
      <c r="G44" s="7"/>
    </row>
    <row r="45" spans="5:7" ht="12.75" hidden="1" x14ac:dyDescent="0.2">
      <c r="E45" s="7"/>
      <c r="F45" s="7"/>
      <c r="G45" s="7"/>
    </row>
    <row r="46" spans="5:7" ht="12.75" hidden="1" x14ac:dyDescent="0.2">
      <c r="E46" s="7"/>
      <c r="F46" s="7"/>
      <c r="G46" s="7"/>
    </row>
    <row r="47" spans="5:7" ht="12.75" hidden="1" x14ac:dyDescent="0.2">
      <c r="E47" s="7"/>
      <c r="F47" s="7"/>
      <c r="G47" s="7"/>
    </row>
    <row r="48" spans="5:7" ht="12.75" hidden="1" x14ac:dyDescent="0.2">
      <c r="E48" s="7"/>
      <c r="F48" s="7"/>
      <c r="G48" s="7"/>
    </row>
    <row r="49" spans="5:7" ht="12.75" hidden="1" x14ac:dyDescent="0.2">
      <c r="E49" s="7"/>
      <c r="F49" s="7"/>
      <c r="G49" s="7"/>
    </row>
    <row r="50" spans="5:7" ht="12.75" hidden="1" x14ac:dyDescent="0.2">
      <c r="E50" s="7"/>
      <c r="F50" s="7"/>
      <c r="G50" s="7"/>
    </row>
    <row r="51" spans="5:7" ht="12.75" hidden="1" x14ac:dyDescent="0.2">
      <c r="E51" s="7"/>
      <c r="F51" s="7"/>
      <c r="G51" s="7"/>
    </row>
    <row r="52" spans="5:7" ht="12.75" hidden="1" x14ac:dyDescent="0.2">
      <c r="E52" s="7"/>
      <c r="F52" s="7"/>
      <c r="G52" s="7"/>
    </row>
    <row r="53" spans="5:7" ht="12.75" hidden="1" x14ac:dyDescent="0.2">
      <c r="E53" s="7"/>
      <c r="F53" s="7"/>
      <c r="G53" s="7"/>
    </row>
    <row r="54" spans="5:7" ht="12.75" hidden="1" x14ac:dyDescent="0.2">
      <c r="E54" s="7"/>
      <c r="F54" s="7"/>
      <c r="G54" s="7"/>
    </row>
    <row r="55" spans="5:7" ht="12.75" hidden="1" x14ac:dyDescent="0.2">
      <c r="E55" s="7"/>
      <c r="F55" s="7"/>
      <c r="G55" s="7"/>
    </row>
    <row r="56" spans="5:7" ht="12.75" hidden="1" x14ac:dyDescent="0.2">
      <c r="E56" s="7"/>
      <c r="F56" s="7"/>
      <c r="G56" s="7"/>
    </row>
    <row r="57" spans="5:7" ht="12.75" hidden="1" x14ac:dyDescent="0.2">
      <c r="E57" s="7"/>
      <c r="F57" s="7"/>
      <c r="G57" s="7"/>
    </row>
    <row r="58" spans="5:7" ht="12.75" hidden="1" x14ac:dyDescent="0.2">
      <c r="E58" s="7"/>
      <c r="F58" s="7"/>
      <c r="G58" s="7"/>
    </row>
    <row r="59" spans="5:7" ht="12.75" hidden="1" x14ac:dyDescent="0.2">
      <c r="E59" s="7"/>
      <c r="F59" s="7"/>
      <c r="G59" s="7"/>
    </row>
    <row r="60" spans="5:7" ht="12.75" hidden="1" x14ac:dyDescent="0.2">
      <c r="E60" s="7"/>
      <c r="F60" s="7"/>
      <c r="G60" s="7"/>
    </row>
    <row r="61" spans="5:7" ht="12.75" hidden="1" x14ac:dyDescent="0.2">
      <c r="E61" s="7"/>
      <c r="F61" s="7"/>
      <c r="G61" s="7"/>
    </row>
    <row r="62" spans="5:7" ht="12.75" hidden="1" x14ac:dyDescent="0.2">
      <c r="E62" s="7"/>
      <c r="F62" s="7"/>
      <c r="G62" s="7"/>
    </row>
    <row r="63" spans="5:7" ht="12.75" hidden="1" x14ac:dyDescent="0.2">
      <c r="E63" s="7"/>
      <c r="F63" s="7"/>
      <c r="G63" s="7"/>
    </row>
    <row r="64" spans="5:7" ht="12.75" hidden="1" x14ac:dyDescent="0.2">
      <c r="E64" s="7"/>
      <c r="F64" s="7"/>
      <c r="G64" s="7"/>
    </row>
    <row r="65" spans="5:7" ht="12.75" hidden="1" x14ac:dyDescent="0.2">
      <c r="E65" s="7"/>
      <c r="F65" s="7"/>
      <c r="G65" s="7"/>
    </row>
    <row r="66" spans="5:7" ht="12.75" hidden="1" x14ac:dyDescent="0.2">
      <c r="E66" s="7"/>
      <c r="F66" s="7"/>
      <c r="G66" s="7"/>
    </row>
    <row r="67" spans="5:7" ht="12.75" hidden="1" x14ac:dyDescent="0.2">
      <c r="E67" s="7"/>
      <c r="F67" s="7"/>
      <c r="G67" s="7"/>
    </row>
    <row r="68" spans="5:7" ht="12.75" hidden="1" x14ac:dyDescent="0.2">
      <c r="E68" s="7"/>
      <c r="F68" s="7"/>
      <c r="G68" s="7"/>
    </row>
    <row r="69" spans="5:7" ht="12.75" hidden="1" x14ac:dyDescent="0.2"/>
    <row r="70" spans="5:7" ht="12.75" hidden="1" x14ac:dyDescent="0.2"/>
    <row r="71" spans="5:7" ht="12.75" hidden="1" x14ac:dyDescent="0.2"/>
    <row r="72" spans="5:7" ht="12.75" hidden="1" x14ac:dyDescent="0.2"/>
    <row r="73" spans="5:7" ht="12.75" hidden="1" x14ac:dyDescent="0.2"/>
    <row r="74" spans="5:7" ht="12.75" hidden="1" x14ac:dyDescent="0.2"/>
    <row r="75" spans="5:7" ht="12.75" hidden="1" x14ac:dyDescent="0.2"/>
    <row r="76" spans="5:7" ht="12.75" hidden="1" x14ac:dyDescent="0.2"/>
    <row r="77" spans="5:7" ht="12.75" hidden="1" x14ac:dyDescent="0.2"/>
    <row r="78" spans="5:7" ht="12.75" hidden="1" x14ac:dyDescent="0.2"/>
    <row r="79" spans="5:7" ht="12.75" hidden="1" x14ac:dyDescent="0.2"/>
    <row r="80" spans="5:7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</sheetData>
  <mergeCells count="2">
    <mergeCell ref="F5:G5"/>
    <mergeCell ref="D5:E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9A24-E8D0-4A84-9706-8EB58548E8CD}">
  <sheetPr>
    <tabColor rgb="FF00B050"/>
  </sheetPr>
  <dimension ref="A1:G219"/>
  <sheetViews>
    <sheetView showGridLines="0" showRowColHeaders="0" workbookViewId="0">
      <selection activeCell="C6" sqref="C6:F6"/>
    </sheetView>
  </sheetViews>
  <sheetFormatPr defaultColWidth="0" defaultRowHeight="12.75" zeroHeight="1" x14ac:dyDescent="0.2"/>
  <cols>
    <col min="1" max="1" width="3.7109375" customWidth="1"/>
    <col min="2" max="2" width="19.42578125" customWidth="1"/>
    <col min="3" max="6" width="15.7109375" customWidth="1"/>
    <col min="7" max="7" width="3.7109375" customWidth="1"/>
    <col min="8" max="16384" width="9.140625" hidden="1"/>
  </cols>
  <sheetData>
    <row r="1" spans="2:6" ht="15" x14ac:dyDescent="0.2">
      <c r="B1" s="52" t="s">
        <v>212</v>
      </c>
    </row>
    <row r="2" spans="2:6" ht="20.25" x14ac:dyDescent="0.2">
      <c r="B2" s="44" t="str">
        <f>'Charges Data'!B2</f>
        <v>Charges for Sports Facilities in Scotland 2018/19</v>
      </c>
    </row>
    <row r="3" spans="2:6" ht="15" x14ac:dyDescent="0.2">
      <c r="B3" s="51" t="s">
        <v>384</v>
      </c>
    </row>
    <row r="4" spans="2:6" x14ac:dyDescent="0.2">
      <c r="B4" s="103"/>
    </row>
    <row r="5" spans="2:6" ht="15" x14ac:dyDescent="0.25">
      <c r="B5" s="100" t="s">
        <v>267</v>
      </c>
    </row>
    <row r="6" spans="2:6" ht="15" x14ac:dyDescent="0.25">
      <c r="B6" s="256" t="s">
        <v>383</v>
      </c>
      <c r="C6" s="257" t="s">
        <v>48</v>
      </c>
      <c r="D6" s="257" t="s">
        <v>49</v>
      </c>
      <c r="E6" s="257" t="s">
        <v>57</v>
      </c>
      <c r="F6" s="258" t="s">
        <v>43</v>
      </c>
    </row>
    <row r="7" spans="2:6" ht="20.25" customHeight="1" x14ac:dyDescent="0.2">
      <c r="B7" s="259" t="s">
        <v>3</v>
      </c>
      <c r="C7" s="260">
        <v>6.2</v>
      </c>
      <c r="D7" s="260">
        <v>3.95</v>
      </c>
      <c r="E7" s="260">
        <v>3.95</v>
      </c>
      <c r="F7" s="261">
        <v>2.5</v>
      </c>
    </row>
    <row r="8" spans="2:6" ht="20.25" customHeight="1" x14ac:dyDescent="0.2">
      <c r="B8" s="259" t="s">
        <v>4</v>
      </c>
      <c r="C8" s="260">
        <v>5.9</v>
      </c>
      <c r="D8" s="260">
        <v>4.3</v>
      </c>
      <c r="E8" s="260">
        <v>4.3</v>
      </c>
      <c r="F8" s="261">
        <v>4.3</v>
      </c>
    </row>
    <row r="9" spans="2:6" ht="20.25" customHeight="1" x14ac:dyDescent="0.2">
      <c r="B9" s="259" t="s">
        <v>5</v>
      </c>
      <c r="C9" s="260">
        <v>4.8</v>
      </c>
      <c r="D9" s="260">
        <v>4.8</v>
      </c>
      <c r="E9" s="260">
        <v>4.8</v>
      </c>
      <c r="F9" s="261">
        <v>4.8</v>
      </c>
    </row>
    <row r="10" spans="2:6" ht="20.25" customHeight="1" x14ac:dyDescent="0.2">
      <c r="B10" s="259" t="s">
        <v>6</v>
      </c>
      <c r="C10" s="260">
        <v>5.25</v>
      </c>
      <c r="D10" s="260">
        <v>4.25</v>
      </c>
      <c r="E10" s="260">
        <v>4.25</v>
      </c>
      <c r="F10" s="261"/>
    </row>
    <row r="11" spans="2:6" ht="20.25" customHeight="1" x14ac:dyDescent="0.2">
      <c r="B11" s="259" t="s">
        <v>7</v>
      </c>
      <c r="C11" s="260">
        <v>6.7</v>
      </c>
      <c r="D11" s="260"/>
      <c r="E11" s="260"/>
      <c r="F11" s="261"/>
    </row>
    <row r="12" spans="2:6" ht="20.25" customHeight="1" x14ac:dyDescent="0.2">
      <c r="B12" s="259" t="s">
        <v>8</v>
      </c>
      <c r="C12" s="260">
        <v>5.4</v>
      </c>
      <c r="D12" s="260">
        <v>4.2</v>
      </c>
      <c r="E12" s="260">
        <v>4.2</v>
      </c>
      <c r="F12" s="261">
        <v>4.2</v>
      </c>
    </row>
    <row r="13" spans="2:6" ht="20.25" customHeight="1" x14ac:dyDescent="0.2">
      <c r="B13" s="259" t="s">
        <v>9</v>
      </c>
      <c r="C13" s="260">
        <v>7.8</v>
      </c>
      <c r="D13" s="260">
        <v>3.9</v>
      </c>
      <c r="E13" s="260">
        <v>5.45</v>
      </c>
      <c r="F13" s="261"/>
    </row>
    <row r="14" spans="2:6" ht="20.25" customHeight="1" x14ac:dyDescent="0.2">
      <c r="B14" s="259" t="s">
        <v>10</v>
      </c>
      <c r="C14" s="260"/>
      <c r="D14" s="260"/>
      <c r="E14" s="260"/>
      <c r="F14" s="261"/>
    </row>
    <row r="15" spans="2:6" ht="20.25" customHeight="1" x14ac:dyDescent="0.2">
      <c r="B15" s="259" t="s">
        <v>11</v>
      </c>
      <c r="C15" s="260"/>
      <c r="D15" s="260"/>
      <c r="E15" s="260"/>
      <c r="F15" s="261"/>
    </row>
    <row r="16" spans="2:6" ht="20.25" customHeight="1" x14ac:dyDescent="0.2">
      <c r="B16" s="259" t="s">
        <v>12</v>
      </c>
      <c r="C16" s="260">
        <v>6</v>
      </c>
      <c r="D16" s="260"/>
      <c r="E16" s="260"/>
      <c r="F16" s="261"/>
    </row>
    <row r="17" spans="2:6" ht="20.25" customHeight="1" x14ac:dyDescent="0.2">
      <c r="B17" s="259" t="s">
        <v>13</v>
      </c>
      <c r="C17" s="260">
        <v>4.6500000000000004</v>
      </c>
      <c r="D17" s="260"/>
      <c r="E17" s="260"/>
      <c r="F17" s="261"/>
    </row>
    <row r="18" spans="2:6" ht="20.25" customHeight="1" x14ac:dyDescent="0.2">
      <c r="B18" s="259" t="s">
        <v>14</v>
      </c>
      <c r="C18" s="260">
        <v>5.75</v>
      </c>
      <c r="D18" s="260">
        <v>3.8</v>
      </c>
      <c r="E18" s="260">
        <v>3.45</v>
      </c>
      <c r="F18" s="261"/>
    </row>
    <row r="19" spans="2:6" ht="20.25" customHeight="1" x14ac:dyDescent="0.2">
      <c r="B19" s="259" t="s">
        <v>15</v>
      </c>
      <c r="C19" s="260">
        <v>5.8</v>
      </c>
      <c r="D19" s="260">
        <v>4</v>
      </c>
      <c r="E19" s="260">
        <v>4</v>
      </c>
      <c r="F19" s="261"/>
    </row>
    <row r="20" spans="2:6" ht="20.25" customHeight="1" x14ac:dyDescent="0.2">
      <c r="B20" s="259" t="s">
        <v>16</v>
      </c>
      <c r="C20" s="260">
        <v>5.8</v>
      </c>
      <c r="D20" s="260">
        <v>3.4</v>
      </c>
      <c r="E20" s="260">
        <v>3.4</v>
      </c>
      <c r="F20" s="261"/>
    </row>
    <row r="21" spans="2:6" ht="20.25" customHeight="1" x14ac:dyDescent="0.2">
      <c r="B21" s="259" t="s">
        <v>17</v>
      </c>
      <c r="C21" s="260">
        <v>6</v>
      </c>
      <c r="D21" s="260">
        <v>6</v>
      </c>
      <c r="E21" s="260">
        <v>6</v>
      </c>
      <c r="F21" s="261">
        <v>6</v>
      </c>
    </row>
    <row r="22" spans="2:6" ht="20.25" customHeight="1" x14ac:dyDescent="0.2">
      <c r="B22" s="259" t="s">
        <v>18</v>
      </c>
      <c r="C22" s="260">
        <v>6.6</v>
      </c>
      <c r="D22" s="260">
        <v>4.7</v>
      </c>
      <c r="E22" s="260">
        <v>4.7</v>
      </c>
      <c r="F22" s="261">
        <v>4.7</v>
      </c>
    </row>
    <row r="23" spans="2:6" ht="20.25" customHeight="1" x14ac:dyDescent="0.2">
      <c r="B23" s="259" t="s">
        <v>19</v>
      </c>
      <c r="C23" s="260">
        <v>6.4</v>
      </c>
      <c r="D23" s="260">
        <v>3.2</v>
      </c>
      <c r="E23" s="260">
        <v>3.2</v>
      </c>
      <c r="F23" s="261">
        <v>0.5</v>
      </c>
    </row>
    <row r="24" spans="2:6" ht="20.25" customHeight="1" x14ac:dyDescent="0.2">
      <c r="B24" s="259" t="s">
        <v>20</v>
      </c>
      <c r="C24" s="260">
        <v>6.3</v>
      </c>
      <c r="D24" s="260"/>
      <c r="E24" s="260"/>
      <c r="F24" s="261"/>
    </row>
    <row r="25" spans="2:6" ht="20.25" customHeight="1" x14ac:dyDescent="0.2">
      <c r="B25" s="259" t="s">
        <v>21</v>
      </c>
      <c r="C25" s="260">
        <v>6</v>
      </c>
      <c r="D25" s="260">
        <v>4.0999999999999996</v>
      </c>
      <c r="E25" s="260">
        <v>4.0999999999999996</v>
      </c>
      <c r="F25" s="261">
        <v>4.0999999999999996</v>
      </c>
    </row>
    <row r="26" spans="2:6" ht="20.25" customHeight="1" x14ac:dyDescent="0.2">
      <c r="B26" s="259" t="s">
        <v>22</v>
      </c>
      <c r="C26" s="260">
        <v>5.5</v>
      </c>
      <c r="D26" s="260"/>
      <c r="E26" s="260"/>
      <c r="F26" s="261"/>
    </row>
    <row r="27" spans="2:6" ht="20.25" customHeight="1" x14ac:dyDescent="0.2">
      <c r="B27" s="259" t="s">
        <v>23</v>
      </c>
      <c r="C27" s="260">
        <v>5.0999999999999996</v>
      </c>
      <c r="D27" s="260"/>
      <c r="E27" s="260"/>
      <c r="F27" s="261"/>
    </row>
    <row r="28" spans="2:6" ht="20.25" customHeight="1" x14ac:dyDescent="0.2">
      <c r="B28" s="259" t="s">
        <v>24</v>
      </c>
      <c r="C28" s="260">
        <v>5</v>
      </c>
      <c r="D28" s="260">
        <v>3.5</v>
      </c>
      <c r="E28" s="260">
        <v>3.5</v>
      </c>
      <c r="F28" s="261">
        <v>3.5</v>
      </c>
    </row>
    <row r="29" spans="2:6" ht="20.25" customHeight="1" x14ac:dyDescent="0.2">
      <c r="B29" s="259" t="s">
        <v>25</v>
      </c>
      <c r="C29" s="260">
        <v>6.2</v>
      </c>
      <c r="D29" s="260"/>
      <c r="E29" s="260">
        <v>6.2</v>
      </c>
      <c r="F29" s="261">
        <v>0.5</v>
      </c>
    </row>
    <row r="30" spans="2:6" ht="20.25" customHeight="1" x14ac:dyDescent="0.2">
      <c r="B30" s="259" t="s">
        <v>99</v>
      </c>
      <c r="C30" s="260">
        <v>5.9</v>
      </c>
      <c r="D30" s="260">
        <v>4.8499999999999996</v>
      </c>
      <c r="E30" s="260">
        <v>5.4</v>
      </c>
      <c r="F30" s="261">
        <v>3.6</v>
      </c>
    </row>
    <row r="31" spans="2:6" ht="20.25" customHeight="1" x14ac:dyDescent="0.2">
      <c r="B31" s="259" t="s">
        <v>26</v>
      </c>
      <c r="C31" s="260"/>
      <c r="D31" s="260"/>
      <c r="E31" s="260"/>
      <c r="F31" s="261"/>
    </row>
    <row r="32" spans="2:6" ht="20.25" customHeight="1" x14ac:dyDescent="0.2">
      <c r="B32" s="259" t="s">
        <v>27</v>
      </c>
      <c r="C32" s="260">
        <v>4.7</v>
      </c>
      <c r="D32" s="260">
        <v>4.7</v>
      </c>
      <c r="E32" s="260">
        <v>4.7</v>
      </c>
      <c r="F32" s="261">
        <v>4.7</v>
      </c>
    </row>
    <row r="33" spans="2:6" ht="20.25" customHeight="1" x14ac:dyDescent="0.2">
      <c r="B33" s="259" t="s">
        <v>28</v>
      </c>
      <c r="C33" s="260"/>
      <c r="D33" s="260"/>
      <c r="E33" s="260"/>
      <c r="F33" s="261"/>
    </row>
    <row r="34" spans="2:6" ht="20.25" customHeight="1" x14ac:dyDescent="0.2">
      <c r="B34" s="259" t="s">
        <v>29</v>
      </c>
      <c r="C34" s="260">
        <v>5.85</v>
      </c>
      <c r="D34" s="260">
        <v>2.95</v>
      </c>
      <c r="E34" s="260">
        <v>2.95</v>
      </c>
      <c r="F34" s="261"/>
    </row>
    <row r="35" spans="2:6" ht="20.25" customHeight="1" x14ac:dyDescent="0.2">
      <c r="B35" s="259" t="s">
        <v>30</v>
      </c>
      <c r="C35" s="260">
        <v>6.5</v>
      </c>
      <c r="D35" s="260"/>
      <c r="E35" s="260">
        <v>5.5</v>
      </c>
      <c r="F35" s="261">
        <v>5.5</v>
      </c>
    </row>
    <row r="36" spans="2:6" ht="20.25" customHeight="1" x14ac:dyDescent="0.2">
      <c r="B36" s="259" t="s">
        <v>31</v>
      </c>
      <c r="C36" s="260">
        <v>5</v>
      </c>
      <c r="D36" s="260">
        <v>4</v>
      </c>
      <c r="E36" s="260">
        <v>5</v>
      </c>
      <c r="F36" s="261">
        <v>5</v>
      </c>
    </row>
    <row r="37" spans="2:6" ht="20.25" customHeight="1" x14ac:dyDescent="0.2">
      <c r="B37" s="259" t="s">
        <v>32</v>
      </c>
      <c r="C37" s="260">
        <v>5.5</v>
      </c>
      <c r="D37" s="260">
        <v>4.3</v>
      </c>
      <c r="E37" s="260">
        <v>5.5</v>
      </c>
      <c r="F37" s="261">
        <v>2</v>
      </c>
    </row>
    <row r="38" spans="2:6" ht="20.25" customHeight="1" x14ac:dyDescent="0.2">
      <c r="B38" s="259" t="s">
        <v>33</v>
      </c>
      <c r="C38" s="260">
        <v>5.4</v>
      </c>
      <c r="D38" s="260">
        <v>2.7</v>
      </c>
      <c r="E38" s="260">
        <v>2.7</v>
      </c>
      <c r="F38" s="261">
        <v>2.7</v>
      </c>
    </row>
    <row r="39" spans="2:6" x14ac:dyDescent="0.2">
      <c r="C39" s="104"/>
      <c r="D39" s="104"/>
      <c r="E39" s="104"/>
      <c r="F39" s="104"/>
    </row>
    <row r="40" spans="2:6" x14ac:dyDescent="0.2"/>
    <row r="41" spans="2:6" ht="15" x14ac:dyDescent="0.25">
      <c r="B41" s="100" t="s">
        <v>38</v>
      </c>
    </row>
    <row r="42" spans="2:6" ht="15" x14ac:dyDescent="0.25">
      <c r="B42" s="256" t="s">
        <v>383</v>
      </c>
      <c r="C42" s="257" t="s">
        <v>48</v>
      </c>
      <c r="D42" s="257" t="s">
        <v>49</v>
      </c>
      <c r="E42" s="257" t="s">
        <v>57</v>
      </c>
      <c r="F42" s="258" t="s">
        <v>43</v>
      </c>
    </row>
    <row r="43" spans="2:6" ht="20.25" customHeight="1" x14ac:dyDescent="0.2">
      <c r="B43" s="259" t="s">
        <v>3</v>
      </c>
      <c r="C43" s="260">
        <v>5.15</v>
      </c>
      <c r="D43" s="260">
        <v>2.95</v>
      </c>
      <c r="E43" s="260">
        <v>2.95</v>
      </c>
      <c r="F43" s="261">
        <v>2.1</v>
      </c>
    </row>
    <row r="44" spans="2:6" ht="20.25" customHeight="1" x14ac:dyDescent="0.2">
      <c r="B44" s="259" t="s">
        <v>4</v>
      </c>
      <c r="C44" s="260">
        <v>4.8</v>
      </c>
      <c r="D44" s="260">
        <v>2.7</v>
      </c>
      <c r="E44" s="260">
        <v>2.7</v>
      </c>
      <c r="F44" s="261">
        <v>2.7</v>
      </c>
    </row>
    <row r="45" spans="2:6" ht="20.25" customHeight="1" x14ac:dyDescent="0.2">
      <c r="B45" s="259" t="s">
        <v>5</v>
      </c>
      <c r="C45" s="260">
        <v>4</v>
      </c>
      <c r="D45" s="260">
        <v>2.2000000000000002</v>
      </c>
      <c r="E45" s="260">
        <v>2.2000000000000002</v>
      </c>
      <c r="F45" s="261">
        <v>0</v>
      </c>
    </row>
    <row r="46" spans="2:6" ht="20.25" customHeight="1" x14ac:dyDescent="0.2">
      <c r="B46" s="259" t="s">
        <v>6</v>
      </c>
      <c r="C46" s="260">
        <v>4.5</v>
      </c>
      <c r="D46" s="260">
        <v>2.9</v>
      </c>
      <c r="E46" s="260">
        <v>2.9</v>
      </c>
      <c r="F46" s="261"/>
    </row>
    <row r="47" spans="2:6" ht="20.25" customHeight="1" x14ac:dyDescent="0.2">
      <c r="B47" s="259" t="s">
        <v>7</v>
      </c>
      <c r="C47" s="260">
        <v>4.7</v>
      </c>
      <c r="D47" s="260">
        <v>2.4500000000000002</v>
      </c>
      <c r="E47" s="260"/>
      <c r="F47" s="261"/>
    </row>
    <row r="48" spans="2:6" ht="20.25" customHeight="1" x14ac:dyDescent="0.2">
      <c r="B48" s="259" t="s">
        <v>8</v>
      </c>
      <c r="C48" s="260">
        <v>4</v>
      </c>
      <c r="D48" s="260">
        <v>3.1</v>
      </c>
      <c r="E48" s="260">
        <v>3.1</v>
      </c>
      <c r="F48" s="261">
        <v>3.1</v>
      </c>
    </row>
    <row r="49" spans="2:6" ht="20.25" customHeight="1" x14ac:dyDescent="0.2">
      <c r="B49" s="259" t="s">
        <v>9</v>
      </c>
      <c r="C49" s="260">
        <v>5.0999999999999996</v>
      </c>
      <c r="D49" s="260">
        <v>2.6</v>
      </c>
      <c r="E49" s="260">
        <v>3.6</v>
      </c>
      <c r="F49" s="261"/>
    </row>
    <row r="50" spans="2:6" ht="20.25" customHeight="1" x14ac:dyDescent="0.2">
      <c r="B50" s="259" t="s">
        <v>10</v>
      </c>
      <c r="C50" s="260">
        <v>3</v>
      </c>
      <c r="D50" s="260">
        <v>1</v>
      </c>
      <c r="E50" s="260">
        <v>3</v>
      </c>
      <c r="F50" s="261">
        <v>1</v>
      </c>
    </row>
    <row r="51" spans="2:6" ht="20.25" customHeight="1" x14ac:dyDescent="0.2">
      <c r="B51" s="259" t="s">
        <v>11</v>
      </c>
      <c r="C51" s="260"/>
      <c r="D51" s="260"/>
      <c r="E51" s="260"/>
      <c r="F51" s="261"/>
    </row>
    <row r="52" spans="2:6" ht="20.25" customHeight="1" x14ac:dyDescent="0.2">
      <c r="B52" s="259" t="s">
        <v>12</v>
      </c>
      <c r="C52" s="260">
        <v>4.4000000000000004</v>
      </c>
      <c r="D52" s="260">
        <v>2.7</v>
      </c>
      <c r="E52" s="260">
        <v>2.5</v>
      </c>
      <c r="F52" s="261">
        <v>2.5</v>
      </c>
    </row>
    <row r="53" spans="2:6" ht="20.25" customHeight="1" x14ac:dyDescent="0.2">
      <c r="B53" s="259" t="s">
        <v>13</v>
      </c>
      <c r="C53" s="260">
        <v>3.1</v>
      </c>
      <c r="D53" s="260">
        <v>2.0499999999999998</v>
      </c>
      <c r="E53" s="260"/>
      <c r="F53" s="261"/>
    </row>
    <row r="54" spans="2:6" ht="20.25" customHeight="1" x14ac:dyDescent="0.2">
      <c r="B54" s="259" t="s">
        <v>14</v>
      </c>
      <c r="C54" s="260">
        <v>4</v>
      </c>
      <c r="D54" s="260">
        <v>2.65</v>
      </c>
      <c r="E54" s="260">
        <v>2.4</v>
      </c>
      <c r="F54" s="261">
        <v>2.4</v>
      </c>
    </row>
    <row r="55" spans="2:6" ht="20.25" customHeight="1" x14ac:dyDescent="0.2">
      <c r="B55" s="259" t="s">
        <v>15</v>
      </c>
      <c r="C55" s="260">
        <v>4.2</v>
      </c>
      <c r="D55" s="260">
        <v>2.2999999999999998</v>
      </c>
      <c r="E55" s="260">
        <v>2.2999999999999998</v>
      </c>
      <c r="F55" s="261"/>
    </row>
    <row r="56" spans="2:6" ht="20.25" customHeight="1" x14ac:dyDescent="0.2">
      <c r="B56" s="259" t="s">
        <v>16</v>
      </c>
      <c r="C56" s="260">
        <v>3.3</v>
      </c>
      <c r="D56" s="260">
        <v>2.2999999999999998</v>
      </c>
      <c r="E56" s="260">
        <v>2.2999999999999998</v>
      </c>
      <c r="F56" s="261"/>
    </row>
    <row r="57" spans="2:6" ht="20.25" customHeight="1" x14ac:dyDescent="0.2">
      <c r="B57" s="259" t="s">
        <v>17</v>
      </c>
      <c r="C57" s="260">
        <v>4.4000000000000004</v>
      </c>
      <c r="D57" s="260">
        <v>2.5</v>
      </c>
      <c r="E57" s="260">
        <v>1</v>
      </c>
      <c r="F57" s="261">
        <v>1</v>
      </c>
    </row>
    <row r="58" spans="2:6" ht="20.25" customHeight="1" x14ac:dyDescent="0.2">
      <c r="B58" s="259" t="s">
        <v>18</v>
      </c>
      <c r="C58" s="260">
        <v>4.7</v>
      </c>
      <c r="D58" s="260">
        <v>3.3</v>
      </c>
      <c r="E58" s="260">
        <v>3.3</v>
      </c>
      <c r="F58" s="261">
        <v>3.3</v>
      </c>
    </row>
    <row r="59" spans="2:6" ht="20.25" customHeight="1" x14ac:dyDescent="0.2">
      <c r="B59" s="259" t="s">
        <v>19</v>
      </c>
      <c r="C59" s="260">
        <v>6.5</v>
      </c>
      <c r="D59" s="260">
        <v>3.25</v>
      </c>
      <c r="E59" s="260">
        <v>3.25</v>
      </c>
      <c r="F59" s="261">
        <v>0.5</v>
      </c>
    </row>
    <row r="60" spans="2:6" ht="20.25" customHeight="1" x14ac:dyDescent="0.2">
      <c r="B60" s="259" t="s">
        <v>20</v>
      </c>
      <c r="C60" s="260">
        <v>5.6</v>
      </c>
      <c r="D60" s="260">
        <v>4.4000000000000004</v>
      </c>
      <c r="E60" s="260">
        <v>4.4000000000000004</v>
      </c>
      <c r="F60" s="261">
        <v>4.4000000000000004</v>
      </c>
    </row>
    <row r="61" spans="2:6" ht="20.25" customHeight="1" x14ac:dyDescent="0.2">
      <c r="B61" s="259" t="s">
        <v>21</v>
      </c>
      <c r="C61" s="260">
        <v>4.8</v>
      </c>
      <c r="D61" s="260">
        <v>2.5</v>
      </c>
      <c r="E61" s="260">
        <v>2.5</v>
      </c>
      <c r="F61" s="261">
        <v>2.5</v>
      </c>
    </row>
    <row r="62" spans="2:6" ht="20.25" customHeight="1" x14ac:dyDescent="0.2">
      <c r="B62" s="259" t="s">
        <v>22</v>
      </c>
      <c r="C62" s="260">
        <v>5.5</v>
      </c>
      <c r="D62" s="260">
        <v>2.75</v>
      </c>
      <c r="E62" s="260">
        <v>2.75</v>
      </c>
      <c r="F62" s="261"/>
    </row>
    <row r="63" spans="2:6" ht="20.25" customHeight="1" x14ac:dyDescent="0.2">
      <c r="B63" s="259" t="s">
        <v>23</v>
      </c>
      <c r="C63" s="260">
        <v>3.2</v>
      </c>
      <c r="D63" s="260">
        <v>2.2000000000000002</v>
      </c>
      <c r="E63" s="260"/>
      <c r="F63" s="261">
        <v>1.5</v>
      </c>
    </row>
    <row r="64" spans="2:6" ht="20.25" customHeight="1" x14ac:dyDescent="0.2">
      <c r="B64" s="259" t="s">
        <v>24</v>
      </c>
      <c r="C64" s="260">
        <v>4.45</v>
      </c>
      <c r="D64" s="260">
        <v>3.4</v>
      </c>
      <c r="E64" s="260">
        <v>3.4</v>
      </c>
      <c r="F64" s="261">
        <v>3.4</v>
      </c>
    </row>
    <row r="65" spans="2:6" ht="20.25" customHeight="1" x14ac:dyDescent="0.2">
      <c r="B65" s="259" t="s">
        <v>25</v>
      </c>
      <c r="C65" s="260">
        <v>4.5</v>
      </c>
      <c r="D65" s="260">
        <v>2.2000000000000002</v>
      </c>
      <c r="E65" s="260">
        <v>4.5</v>
      </c>
      <c r="F65" s="261">
        <v>0.5</v>
      </c>
    </row>
    <row r="66" spans="2:6" ht="20.25" customHeight="1" x14ac:dyDescent="0.2">
      <c r="B66" s="259" t="s">
        <v>99</v>
      </c>
      <c r="C66" s="260">
        <v>4.8</v>
      </c>
      <c r="D66" s="260">
        <v>3.75</v>
      </c>
      <c r="E66" s="260">
        <v>4.3</v>
      </c>
      <c r="F66" s="261">
        <v>2.4500000000000002</v>
      </c>
    </row>
    <row r="67" spans="2:6" ht="20.25" customHeight="1" x14ac:dyDescent="0.2">
      <c r="B67" s="259" t="s">
        <v>26</v>
      </c>
      <c r="C67" s="260"/>
      <c r="D67" s="260"/>
      <c r="E67" s="260"/>
      <c r="F67" s="261"/>
    </row>
    <row r="68" spans="2:6" ht="20.25" customHeight="1" x14ac:dyDescent="0.2">
      <c r="B68" s="259" t="s">
        <v>27</v>
      </c>
      <c r="C68" s="260"/>
      <c r="D68" s="260"/>
      <c r="E68" s="260"/>
      <c r="F68" s="261"/>
    </row>
    <row r="69" spans="2:6" ht="20.25" customHeight="1" x14ac:dyDescent="0.2">
      <c r="B69" s="259" t="s">
        <v>28</v>
      </c>
      <c r="C69" s="260"/>
      <c r="D69" s="260"/>
      <c r="E69" s="260"/>
      <c r="F69" s="261"/>
    </row>
    <row r="70" spans="2:6" ht="20.25" customHeight="1" x14ac:dyDescent="0.2">
      <c r="B70" s="259" t="s">
        <v>29</v>
      </c>
      <c r="C70" s="260">
        <v>4</v>
      </c>
      <c r="D70" s="260">
        <v>2</v>
      </c>
      <c r="E70" s="260">
        <v>2</v>
      </c>
      <c r="F70" s="261"/>
    </row>
    <row r="71" spans="2:6" ht="20.25" customHeight="1" x14ac:dyDescent="0.2">
      <c r="B71" s="259" t="s">
        <v>30</v>
      </c>
      <c r="C71" s="260">
        <v>5</v>
      </c>
      <c r="D71" s="260">
        <v>3.5</v>
      </c>
      <c r="E71" s="260">
        <v>4</v>
      </c>
      <c r="F71" s="261">
        <v>4</v>
      </c>
    </row>
    <row r="72" spans="2:6" ht="20.25" customHeight="1" x14ac:dyDescent="0.2">
      <c r="B72" s="259" t="s">
        <v>31</v>
      </c>
      <c r="C72" s="260">
        <v>3.25</v>
      </c>
      <c r="D72" s="260">
        <v>2.35</v>
      </c>
      <c r="E72" s="260">
        <v>1.4</v>
      </c>
      <c r="F72" s="261">
        <v>2</v>
      </c>
    </row>
    <row r="73" spans="2:6" ht="20.25" customHeight="1" x14ac:dyDescent="0.2">
      <c r="B73" s="259" t="s">
        <v>32</v>
      </c>
      <c r="C73" s="260">
        <v>4.3</v>
      </c>
      <c r="D73" s="260">
        <v>3</v>
      </c>
      <c r="E73" s="260">
        <v>1</v>
      </c>
      <c r="F73" s="261">
        <v>2</v>
      </c>
    </row>
    <row r="74" spans="2:6" ht="20.25" customHeight="1" x14ac:dyDescent="0.2">
      <c r="B74" s="259" t="s">
        <v>33</v>
      </c>
      <c r="C74" s="260">
        <v>4.4000000000000004</v>
      </c>
      <c r="D74" s="260">
        <v>2.2000000000000002</v>
      </c>
      <c r="E74" s="260">
        <v>2.2000000000000002</v>
      </c>
      <c r="F74" s="261">
        <v>2.2000000000000002</v>
      </c>
    </row>
    <row r="75" spans="2:6" x14ac:dyDescent="0.2"/>
    <row r="76" spans="2:6" x14ac:dyDescent="0.2"/>
    <row r="77" spans="2:6" ht="15" x14ac:dyDescent="0.25">
      <c r="B77" s="100" t="s">
        <v>256</v>
      </c>
    </row>
    <row r="78" spans="2:6" ht="15" x14ac:dyDescent="0.25">
      <c r="B78" s="256" t="s">
        <v>383</v>
      </c>
      <c r="C78" s="257" t="s">
        <v>48</v>
      </c>
      <c r="D78" s="257" t="s">
        <v>49</v>
      </c>
      <c r="E78" s="257" t="s">
        <v>57</v>
      </c>
      <c r="F78" s="258" t="s">
        <v>43</v>
      </c>
    </row>
    <row r="79" spans="2:6" ht="20.25" customHeight="1" x14ac:dyDescent="0.2">
      <c r="B79" s="259" t="s">
        <v>3</v>
      </c>
      <c r="C79" s="260">
        <v>41.4</v>
      </c>
      <c r="D79" s="260">
        <v>27</v>
      </c>
      <c r="E79" s="260">
        <v>27</v>
      </c>
      <c r="F79" s="261">
        <v>16.600000000000001</v>
      </c>
    </row>
    <row r="80" spans="2:6" ht="20.25" customHeight="1" x14ac:dyDescent="0.2">
      <c r="B80" s="259" t="s">
        <v>4</v>
      </c>
      <c r="C80" s="260">
        <v>48</v>
      </c>
      <c r="D80" s="260">
        <v>27</v>
      </c>
      <c r="E80" s="260">
        <v>27</v>
      </c>
      <c r="F80" s="261">
        <v>27</v>
      </c>
    </row>
    <row r="81" spans="2:6" ht="20.25" customHeight="1" x14ac:dyDescent="0.2">
      <c r="B81" s="259" t="s">
        <v>5</v>
      </c>
      <c r="C81" s="260">
        <v>30.6</v>
      </c>
      <c r="D81" s="260">
        <v>15.3</v>
      </c>
      <c r="E81" s="260">
        <v>15.3</v>
      </c>
      <c r="F81" s="261">
        <v>30.6</v>
      </c>
    </row>
    <row r="82" spans="2:6" ht="20.25" customHeight="1" x14ac:dyDescent="0.2">
      <c r="B82" s="259" t="s">
        <v>6</v>
      </c>
      <c r="C82" s="260">
        <v>37.25</v>
      </c>
      <c r="D82" s="260">
        <v>26.8</v>
      </c>
      <c r="E82" s="260">
        <v>26.8</v>
      </c>
      <c r="F82" s="261"/>
    </row>
    <row r="83" spans="2:6" ht="20.25" customHeight="1" x14ac:dyDescent="0.2">
      <c r="B83" s="259" t="s">
        <v>7</v>
      </c>
      <c r="C83" s="260"/>
      <c r="D83" s="260"/>
      <c r="E83" s="260"/>
      <c r="F83" s="261"/>
    </row>
    <row r="84" spans="2:6" ht="20.25" customHeight="1" x14ac:dyDescent="0.2">
      <c r="B84" s="259" t="s">
        <v>8</v>
      </c>
      <c r="C84" s="260">
        <v>46</v>
      </c>
      <c r="D84" s="260">
        <v>34</v>
      </c>
      <c r="E84" s="260">
        <v>34</v>
      </c>
      <c r="F84" s="261">
        <v>34</v>
      </c>
    </row>
    <row r="85" spans="2:6" ht="20.25" customHeight="1" x14ac:dyDescent="0.2">
      <c r="B85" s="259" t="s">
        <v>9</v>
      </c>
      <c r="C85" s="260">
        <v>64</v>
      </c>
      <c r="D85" s="260">
        <v>32</v>
      </c>
      <c r="E85" s="260"/>
      <c r="F85" s="261"/>
    </row>
    <row r="86" spans="2:6" ht="20.25" customHeight="1" x14ac:dyDescent="0.2">
      <c r="B86" s="259" t="s">
        <v>10</v>
      </c>
      <c r="C86" s="260"/>
      <c r="D86" s="260"/>
      <c r="E86" s="260"/>
      <c r="F86" s="261"/>
    </row>
    <row r="87" spans="2:6" ht="20.25" customHeight="1" x14ac:dyDescent="0.2">
      <c r="B87" s="259" t="s">
        <v>11</v>
      </c>
      <c r="C87" s="260">
        <v>38</v>
      </c>
      <c r="D87" s="260">
        <v>28</v>
      </c>
      <c r="E87" s="260">
        <v>28</v>
      </c>
      <c r="F87" s="261">
        <v>28</v>
      </c>
    </row>
    <row r="88" spans="2:6" ht="20.25" customHeight="1" x14ac:dyDescent="0.2">
      <c r="B88" s="259" t="s">
        <v>12</v>
      </c>
      <c r="C88" s="260"/>
      <c r="D88" s="260"/>
      <c r="E88" s="260"/>
      <c r="F88" s="261"/>
    </row>
    <row r="89" spans="2:6" ht="20.25" customHeight="1" x14ac:dyDescent="0.2">
      <c r="B89" s="259" t="s">
        <v>13</v>
      </c>
      <c r="C89" s="260">
        <v>25.4</v>
      </c>
      <c r="D89" s="260">
        <v>17</v>
      </c>
      <c r="E89" s="260"/>
      <c r="F89" s="261"/>
    </row>
    <row r="90" spans="2:6" ht="20.25" customHeight="1" x14ac:dyDescent="0.2">
      <c r="B90" s="259" t="s">
        <v>14</v>
      </c>
      <c r="C90" s="260">
        <v>52</v>
      </c>
      <c r="D90" s="260">
        <v>31.2</v>
      </c>
      <c r="E90" s="260"/>
      <c r="F90" s="261"/>
    </row>
    <row r="91" spans="2:6" ht="20.25" customHeight="1" x14ac:dyDescent="0.2">
      <c r="B91" s="259" t="s">
        <v>15</v>
      </c>
      <c r="C91" s="260">
        <v>46.8</v>
      </c>
      <c r="D91" s="260">
        <v>23.3</v>
      </c>
      <c r="E91" s="260">
        <v>23.3</v>
      </c>
      <c r="F91" s="261"/>
    </row>
    <row r="92" spans="2:6" ht="20.25" customHeight="1" x14ac:dyDescent="0.2">
      <c r="B92" s="259" t="s">
        <v>16</v>
      </c>
      <c r="C92" s="260">
        <v>49.6</v>
      </c>
      <c r="D92" s="260">
        <v>29.7</v>
      </c>
      <c r="E92" s="260">
        <v>29.7</v>
      </c>
      <c r="F92" s="261"/>
    </row>
    <row r="93" spans="2:6" ht="20.25" customHeight="1" x14ac:dyDescent="0.2">
      <c r="B93" s="259" t="s">
        <v>17</v>
      </c>
      <c r="C93" s="260">
        <v>46.67</v>
      </c>
      <c r="D93" s="260">
        <v>26.67</v>
      </c>
      <c r="E93" s="260">
        <v>46.67</v>
      </c>
      <c r="F93" s="261">
        <v>46.67</v>
      </c>
    </row>
    <row r="94" spans="2:6" ht="20.25" customHeight="1" x14ac:dyDescent="0.2">
      <c r="B94" s="259" t="s">
        <v>18</v>
      </c>
      <c r="C94" s="260">
        <v>54.6</v>
      </c>
      <c r="D94" s="260">
        <v>38.200000000000003</v>
      </c>
      <c r="E94" s="260"/>
      <c r="F94" s="261"/>
    </row>
    <row r="95" spans="2:6" ht="20.25" customHeight="1" x14ac:dyDescent="0.2">
      <c r="B95" s="259" t="s">
        <v>19</v>
      </c>
      <c r="C95" s="260">
        <v>48.4</v>
      </c>
      <c r="D95" s="260">
        <v>24.1</v>
      </c>
      <c r="E95" s="260">
        <v>24.1</v>
      </c>
      <c r="F95" s="261">
        <v>24.1</v>
      </c>
    </row>
    <row r="96" spans="2:6" ht="20.25" customHeight="1" x14ac:dyDescent="0.2">
      <c r="B96" s="259" t="s">
        <v>20</v>
      </c>
      <c r="C96" s="260">
        <v>51.1</v>
      </c>
      <c r="D96" s="260">
        <v>30</v>
      </c>
      <c r="E96" s="260"/>
      <c r="F96" s="261"/>
    </row>
    <row r="97" spans="2:6" ht="20.25" customHeight="1" x14ac:dyDescent="0.2">
      <c r="B97" s="259" t="s">
        <v>21</v>
      </c>
      <c r="C97" s="260">
        <v>44</v>
      </c>
      <c r="D97" s="260">
        <v>22</v>
      </c>
      <c r="E97" s="260">
        <v>22</v>
      </c>
      <c r="F97" s="261">
        <v>22</v>
      </c>
    </row>
    <row r="98" spans="2:6" ht="20.25" customHeight="1" x14ac:dyDescent="0.2">
      <c r="B98" s="259" t="s">
        <v>22</v>
      </c>
      <c r="C98" s="260">
        <v>40</v>
      </c>
      <c r="D98" s="260">
        <v>20</v>
      </c>
      <c r="E98" s="260">
        <v>20</v>
      </c>
      <c r="F98" s="261"/>
    </row>
    <row r="99" spans="2:6" ht="20.25" customHeight="1" x14ac:dyDescent="0.2">
      <c r="B99" s="259" t="s">
        <v>23</v>
      </c>
      <c r="C99" s="260"/>
      <c r="D99" s="260"/>
      <c r="E99" s="260"/>
      <c r="F99" s="261"/>
    </row>
    <row r="100" spans="2:6" ht="20.25" customHeight="1" x14ac:dyDescent="0.2">
      <c r="B100" s="259" t="s">
        <v>24</v>
      </c>
      <c r="C100" s="260">
        <v>54.1</v>
      </c>
      <c r="D100" s="260">
        <v>27.05</v>
      </c>
      <c r="E100" s="260"/>
      <c r="F100" s="261"/>
    </row>
    <row r="101" spans="2:6" ht="20.25" customHeight="1" x14ac:dyDescent="0.2">
      <c r="B101" s="259" t="s">
        <v>25</v>
      </c>
      <c r="C101" s="260">
        <v>33</v>
      </c>
      <c r="D101" s="260">
        <v>16.100000000000001</v>
      </c>
      <c r="E101" s="260">
        <v>33</v>
      </c>
      <c r="F101" s="261">
        <v>33</v>
      </c>
    </row>
    <row r="102" spans="2:6" ht="20.25" customHeight="1" x14ac:dyDescent="0.2">
      <c r="B102" s="259" t="s">
        <v>99</v>
      </c>
      <c r="C102" s="260">
        <v>31.25</v>
      </c>
      <c r="D102" s="260">
        <v>25</v>
      </c>
      <c r="E102" s="260">
        <v>31.25</v>
      </c>
      <c r="F102" s="261">
        <v>31.25</v>
      </c>
    </row>
    <row r="103" spans="2:6" ht="20.25" customHeight="1" x14ac:dyDescent="0.2">
      <c r="B103" s="259" t="s">
        <v>26</v>
      </c>
      <c r="C103" s="260">
        <v>49.6</v>
      </c>
      <c r="D103" s="260">
        <v>24.8</v>
      </c>
      <c r="E103" s="260"/>
      <c r="F103" s="261"/>
    </row>
    <row r="104" spans="2:6" ht="20.25" customHeight="1" x14ac:dyDescent="0.2">
      <c r="B104" s="259" t="s">
        <v>27</v>
      </c>
      <c r="C104" s="260">
        <v>28.95</v>
      </c>
      <c r="D104" s="260">
        <v>14.55</v>
      </c>
      <c r="E104" s="260">
        <v>14.55</v>
      </c>
      <c r="F104" s="261">
        <v>28.95</v>
      </c>
    </row>
    <row r="105" spans="2:6" ht="20.25" customHeight="1" x14ac:dyDescent="0.2">
      <c r="B105" s="259" t="s">
        <v>28</v>
      </c>
      <c r="C105" s="260"/>
      <c r="D105" s="260"/>
      <c r="E105" s="260"/>
      <c r="F105" s="261"/>
    </row>
    <row r="106" spans="2:6" ht="20.25" customHeight="1" x14ac:dyDescent="0.2">
      <c r="B106" s="259" t="s">
        <v>29</v>
      </c>
      <c r="C106" s="260">
        <v>46</v>
      </c>
      <c r="D106" s="260">
        <v>23</v>
      </c>
      <c r="E106" s="260">
        <v>23</v>
      </c>
      <c r="F106" s="261"/>
    </row>
    <row r="107" spans="2:6" ht="20.25" customHeight="1" x14ac:dyDescent="0.2">
      <c r="B107" s="259" t="s">
        <v>30</v>
      </c>
      <c r="C107" s="260"/>
      <c r="D107" s="260"/>
      <c r="E107" s="260"/>
      <c r="F107" s="261"/>
    </row>
    <row r="108" spans="2:6" ht="20.25" customHeight="1" x14ac:dyDescent="0.2">
      <c r="B108" s="259" t="s">
        <v>31</v>
      </c>
      <c r="C108" s="260">
        <v>42</v>
      </c>
      <c r="D108" s="260">
        <v>21</v>
      </c>
      <c r="E108" s="260">
        <v>42</v>
      </c>
      <c r="F108" s="261">
        <v>21</v>
      </c>
    </row>
    <row r="109" spans="2:6" ht="20.25" customHeight="1" x14ac:dyDescent="0.2">
      <c r="B109" s="259" t="s">
        <v>32</v>
      </c>
      <c r="C109" s="260">
        <v>45</v>
      </c>
      <c r="D109" s="260">
        <v>30</v>
      </c>
      <c r="E109" s="260">
        <v>45</v>
      </c>
      <c r="F109" s="261">
        <v>45</v>
      </c>
    </row>
    <row r="110" spans="2:6" ht="20.25" customHeight="1" x14ac:dyDescent="0.2">
      <c r="B110" s="259" t="s">
        <v>33</v>
      </c>
      <c r="C110" s="260">
        <v>42</v>
      </c>
      <c r="D110" s="260">
        <v>21</v>
      </c>
      <c r="E110" s="260">
        <v>21</v>
      </c>
      <c r="F110" s="261">
        <v>21</v>
      </c>
    </row>
    <row r="111" spans="2:6" x14ac:dyDescent="0.2"/>
    <row r="112" spans="2:6" x14ac:dyDescent="0.2"/>
    <row r="113" spans="2:6" ht="15" x14ac:dyDescent="0.25">
      <c r="B113" s="100" t="s">
        <v>281</v>
      </c>
    </row>
    <row r="114" spans="2:6" ht="15" x14ac:dyDescent="0.25">
      <c r="B114" s="256" t="s">
        <v>383</v>
      </c>
      <c r="C114" s="257" t="s">
        <v>48</v>
      </c>
      <c r="D114" s="257" t="s">
        <v>49</v>
      </c>
      <c r="E114" s="257" t="s">
        <v>57</v>
      </c>
      <c r="F114" s="258" t="s">
        <v>43</v>
      </c>
    </row>
    <row r="115" spans="2:6" ht="20.25" customHeight="1" x14ac:dyDescent="0.2">
      <c r="B115" s="259" t="s">
        <v>3</v>
      </c>
      <c r="C115" s="260">
        <v>46.5</v>
      </c>
      <c r="D115" s="260">
        <v>27</v>
      </c>
      <c r="E115" s="260">
        <v>27</v>
      </c>
      <c r="F115" s="261">
        <v>18.649999999999999</v>
      </c>
    </row>
    <row r="116" spans="2:6" ht="20.25" customHeight="1" x14ac:dyDescent="0.2">
      <c r="B116" s="259" t="s">
        <v>4</v>
      </c>
      <c r="C116" s="260">
        <v>101.5</v>
      </c>
      <c r="D116" s="260">
        <v>57.5</v>
      </c>
      <c r="E116" s="260">
        <v>57.5</v>
      </c>
      <c r="F116" s="261">
        <v>57.5</v>
      </c>
    </row>
    <row r="117" spans="2:6" ht="20.25" customHeight="1" x14ac:dyDescent="0.2">
      <c r="B117" s="259" t="s">
        <v>5</v>
      </c>
      <c r="C117" s="260">
        <v>47.7</v>
      </c>
      <c r="D117" s="260">
        <v>23.2</v>
      </c>
      <c r="E117" s="260">
        <v>23.2</v>
      </c>
      <c r="F117" s="261">
        <v>23.2</v>
      </c>
    </row>
    <row r="118" spans="2:6" ht="20.25" customHeight="1" x14ac:dyDescent="0.2">
      <c r="B118" s="259" t="s">
        <v>6</v>
      </c>
      <c r="C118" s="260">
        <v>90.75</v>
      </c>
      <c r="D118" s="260">
        <v>69</v>
      </c>
      <c r="E118" s="260">
        <v>69</v>
      </c>
      <c r="F118" s="261"/>
    </row>
    <row r="119" spans="2:6" ht="20.25" customHeight="1" x14ac:dyDescent="0.2">
      <c r="B119" s="259" t="s">
        <v>7</v>
      </c>
      <c r="C119" s="260"/>
      <c r="D119" s="260"/>
      <c r="E119" s="260"/>
      <c r="F119" s="261"/>
    </row>
    <row r="120" spans="2:6" ht="20.25" customHeight="1" x14ac:dyDescent="0.2">
      <c r="B120" s="259" t="s">
        <v>8</v>
      </c>
      <c r="C120" s="260">
        <v>72</v>
      </c>
      <c r="D120" s="260">
        <v>52</v>
      </c>
      <c r="E120" s="260">
        <v>52</v>
      </c>
      <c r="F120" s="261"/>
    </row>
    <row r="121" spans="2:6" ht="20.25" customHeight="1" x14ac:dyDescent="0.2">
      <c r="B121" s="259" t="s">
        <v>9</v>
      </c>
      <c r="C121" s="260">
        <v>168</v>
      </c>
      <c r="D121" s="260">
        <v>84</v>
      </c>
      <c r="E121" s="260"/>
      <c r="F121" s="261"/>
    </row>
    <row r="122" spans="2:6" ht="20.25" customHeight="1" x14ac:dyDescent="0.2">
      <c r="B122" s="259" t="s">
        <v>10</v>
      </c>
      <c r="C122" s="260"/>
      <c r="D122" s="260"/>
      <c r="E122" s="260"/>
      <c r="F122" s="261"/>
    </row>
    <row r="123" spans="2:6" ht="20.25" customHeight="1" x14ac:dyDescent="0.2">
      <c r="B123" s="259" t="s">
        <v>11</v>
      </c>
      <c r="C123" s="260">
        <v>66</v>
      </c>
      <c r="D123" s="260">
        <v>33</v>
      </c>
      <c r="E123" s="260">
        <v>33</v>
      </c>
      <c r="F123" s="261">
        <v>33</v>
      </c>
    </row>
    <row r="124" spans="2:6" ht="20.25" customHeight="1" x14ac:dyDescent="0.2">
      <c r="B124" s="259" t="s">
        <v>12</v>
      </c>
      <c r="C124" s="260">
        <v>65</v>
      </c>
      <c r="D124" s="260">
        <v>45</v>
      </c>
      <c r="E124" s="260"/>
      <c r="F124" s="261"/>
    </row>
    <row r="125" spans="2:6" ht="20.25" customHeight="1" x14ac:dyDescent="0.2">
      <c r="B125" s="259" t="s">
        <v>13</v>
      </c>
      <c r="C125" s="260">
        <v>34.6</v>
      </c>
      <c r="D125" s="260">
        <v>23</v>
      </c>
      <c r="E125" s="260"/>
      <c r="F125" s="261"/>
    </row>
    <row r="126" spans="2:6" ht="20.25" customHeight="1" x14ac:dyDescent="0.2">
      <c r="B126" s="259" t="s">
        <v>14</v>
      </c>
      <c r="C126" s="260">
        <v>56.8</v>
      </c>
      <c r="D126" s="260">
        <v>40.700000000000003</v>
      </c>
      <c r="E126" s="260"/>
      <c r="F126" s="261"/>
    </row>
    <row r="127" spans="2:6" ht="20.25" customHeight="1" x14ac:dyDescent="0.2">
      <c r="B127" s="259" t="s">
        <v>15</v>
      </c>
      <c r="C127" s="260">
        <v>42.7</v>
      </c>
      <c r="D127" s="260">
        <v>42.7</v>
      </c>
      <c r="E127" s="260">
        <v>42.7</v>
      </c>
      <c r="F127" s="261"/>
    </row>
    <row r="128" spans="2:6" ht="20.25" customHeight="1" x14ac:dyDescent="0.2">
      <c r="B128" s="259" t="s">
        <v>16</v>
      </c>
      <c r="C128" s="260">
        <v>68.53</v>
      </c>
      <c r="D128" s="260">
        <v>34.270000000000003</v>
      </c>
      <c r="E128" s="260"/>
      <c r="F128" s="261"/>
    </row>
    <row r="129" spans="2:6" ht="20.25" customHeight="1" x14ac:dyDescent="0.2">
      <c r="B129" s="259" t="s">
        <v>17</v>
      </c>
      <c r="C129" s="260"/>
      <c r="D129" s="260"/>
      <c r="E129" s="260"/>
      <c r="F129" s="261"/>
    </row>
    <row r="130" spans="2:6" ht="20.25" customHeight="1" x14ac:dyDescent="0.2">
      <c r="B130" s="259" t="s">
        <v>18</v>
      </c>
      <c r="C130" s="260">
        <v>62</v>
      </c>
      <c r="D130" s="260">
        <v>43.4</v>
      </c>
      <c r="E130" s="260"/>
      <c r="F130" s="261"/>
    </row>
    <row r="131" spans="2:6" ht="20.25" customHeight="1" x14ac:dyDescent="0.2">
      <c r="B131" s="259" t="s">
        <v>19</v>
      </c>
      <c r="C131" s="260">
        <v>32.1</v>
      </c>
      <c r="D131" s="260">
        <v>16.5</v>
      </c>
      <c r="E131" s="260">
        <v>16.5</v>
      </c>
      <c r="F131" s="261">
        <v>32.1</v>
      </c>
    </row>
    <row r="132" spans="2:6" ht="20.25" customHeight="1" x14ac:dyDescent="0.2">
      <c r="B132" s="259" t="s">
        <v>20</v>
      </c>
      <c r="C132" s="260">
        <v>72</v>
      </c>
      <c r="D132" s="260">
        <v>44.5</v>
      </c>
      <c r="E132" s="260"/>
      <c r="F132" s="261"/>
    </row>
    <row r="133" spans="2:6" ht="20.25" customHeight="1" x14ac:dyDescent="0.2">
      <c r="B133" s="259" t="s">
        <v>21</v>
      </c>
      <c r="C133" s="260">
        <v>41</v>
      </c>
      <c r="D133" s="260">
        <v>20.5</v>
      </c>
      <c r="E133" s="260">
        <v>20.5</v>
      </c>
      <c r="F133" s="261">
        <v>20.5</v>
      </c>
    </row>
    <row r="134" spans="2:6" ht="20.25" customHeight="1" x14ac:dyDescent="0.2">
      <c r="B134" s="259" t="s">
        <v>22</v>
      </c>
      <c r="C134" s="260">
        <v>60</v>
      </c>
      <c r="D134" s="260">
        <v>30</v>
      </c>
      <c r="E134" s="260"/>
      <c r="F134" s="261"/>
    </row>
    <row r="135" spans="2:6" ht="20.25" customHeight="1" x14ac:dyDescent="0.2">
      <c r="B135" s="259" t="s">
        <v>23</v>
      </c>
      <c r="C135" s="260">
        <v>65</v>
      </c>
      <c r="D135" s="260">
        <v>52</v>
      </c>
      <c r="E135" s="260"/>
      <c r="F135" s="261"/>
    </row>
    <row r="136" spans="2:6" ht="20.25" customHeight="1" x14ac:dyDescent="0.2">
      <c r="B136" s="259" t="s">
        <v>24</v>
      </c>
      <c r="C136" s="260">
        <v>83.4</v>
      </c>
      <c r="D136" s="260">
        <v>41.7</v>
      </c>
      <c r="E136" s="260"/>
      <c r="F136" s="261"/>
    </row>
    <row r="137" spans="2:6" ht="20.25" customHeight="1" x14ac:dyDescent="0.2">
      <c r="B137" s="259" t="s">
        <v>25</v>
      </c>
      <c r="C137" s="260">
        <v>54.5</v>
      </c>
      <c r="D137" s="260">
        <v>36.1</v>
      </c>
      <c r="E137" s="260">
        <v>54.5</v>
      </c>
      <c r="F137" s="261">
        <v>54.5</v>
      </c>
    </row>
    <row r="138" spans="2:6" ht="20.25" customHeight="1" x14ac:dyDescent="0.2">
      <c r="B138" s="259" t="s">
        <v>99</v>
      </c>
      <c r="C138" s="260">
        <v>47.1</v>
      </c>
      <c r="D138" s="260">
        <v>37.65</v>
      </c>
      <c r="E138" s="260">
        <v>47.1</v>
      </c>
      <c r="F138" s="261">
        <v>47.1</v>
      </c>
    </row>
    <row r="139" spans="2:6" ht="20.25" customHeight="1" x14ac:dyDescent="0.2">
      <c r="B139" s="259" t="s">
        <v>26</v>
      </c>
      <c r="C139" s="260">
        <v>97.1</v>
      </c>
      <c r="D139" s="260">
        <v>48.55</v>
      </c>
      <c r="E139" s="260"/>
      <c r="F139" s="261"/>
    </row>
    <row r="140" spans="2:6" ht="20.25" customHeight="1" x14ac:dyDescent="0.2">
      <c r="B140" s="259" t="s">
        <v>27</v>
      </c>
      <c r="C140" s="260">
        <v>31.25</v>
      </c>
      <c r="D140" s="260">
        <v>18.75</v>
      </c>
      <c r="E140" s="260">
        <v>18.75</v>
      </c>
      <c r="F140" s="261">
        <v>31.25</v>
      </c>
    </row>
    <row r="141" spans="2:6" ht="20.25" customHeight="1" x14ac:dyDescent="0.2">
      <c r="B141" s="259" t="s">
        <v>28</v>
      </c>
      <c r="C141" s="260"/>
      <c r="D141" s="260"/>
      <c r="E141" s="260"/>
      <c r="F141" s="261"/>
    </row>
    <row r="142" spans="2:6" ht="20.25" customHeight="1" x14ac:dyDescent="0.2">
      <c r="B142" s="259" t="s">
        <v>29</v>
      </c>
      <c r="C142" s="260">
        <v>67.099999999999994</v>
      </c>
      <c r="D142" s="260">
        <v>33.549999999999997</v>
      </c>
      <c r="E142" s="260">
        <v>33.549999999999997</v>
      </c>
      <c r="F142" s="261"/>
    </row>
    <row r="143" spans="2:6" ht="20.25" customHeight="1" x14ac:dyDescent="0.2">
      <c r="B143" s="259" t="s">
        <v>30</v>
      </c>
      <c r="C143" s="260">
        <v>62</v>
      </c>
      <c r="D143" s="260">
        <v>51</v>
      </c>
      <c r="E143" s="260">
        <v>62</v>
      </c>
      <c r="F143" s="261">
        <v>62</v>
      </c>
    </row>
    <row r="144" spans="2:6" ht="20.25" customHeight="1" x14ac:dyDescent="0.2">
      <c r="B144" s="259" t="s">
        <v>31</v>
      </c>
      <c r="C144" s="260">
        <v>93.6</v>
      </c>
      <c r="D144" s="260">
        <v>62.4</v>
      </c>
      <c r="E144" s="260">
        <v>62.4</v>
      </c>
      <c r="F144" s="261">
        <v>62.4</v>
      </c>
    </row>
    <row r="145" spans="2:6" ht="20.25" customHeight="1" x14ac:dyDescent="0.2">
      <c r="B145" s="259" t="s">
        <v>32</v>
      </c>
      <c r="C145" s="260">
        <v>55</v>
      </c>
      <c r="D145" s="260">
        <v>32.5</v>
      </c>
      <c r="E145" s="260">
        <v>55</v>
      </c>
      <c r="F145" s="261">
        <v>55</v>
      </c>
    </row>
    <row r="146" spans="2:6" ht="20.25" customHeight="1" x14ac:dyDescent="0.2">
      <c r="B146" s="259" t="s">
        <v>33</v>
      </c>
      <c r="C146" s="260">
        <v>65</v>
      </c>
      <c r="D146" s="260">
        <v>32.5</v>
      </c>
      <c r="E146" s="260">
        <v>32.5</v>
      </c>
      <c r="F146" s="261">
        <v>32.5</v>
      </c>
    </row>
    <row r="147" spans="2:6" x14ac:dyDescent="0.2"/>
    <row r="148" spans="2:6" x14ac:dyDescent="0.2"/>
    <row r="149" spans="2:6" ht="15" x14ac:dyDescent="0.25">
      <c r="B149" s="100" t="s">
        <v>273</v>
      </c>
    </row>
    <row r="150" spans="2:6" ht="15" x14ac:dyDescent="0.25">
      <c r="B150" s="256" t="s">
        <v>383</v>
      </c>
      <c r="C150" s="257" t="s">
        <v>48</v>
      </c>
      <c r="D150" s="257" t="s">
        <v>49</v>
      </c>
      <c r="E150" s="257" t="s">
        <v>57</v>
      </c>
      <c r="F150" s="258" t="s">
        <v>43</v>
      </c>
    </row>
    <row r="151" spans="2:6" ht="20.25" customHeight="1" x14ac:dyDescent="0.2">
      <c r="B151" s="259" t="s">
        <v>3</v>
      </c>
      <c r="C151" s="260">
        <v>10.35</v>
      </c>
      <c r="D151" s="260">
        <v>6.75</v>
      </c>
      <c r="E151" s="260">
        <v>6.75</v>
      </c>
      <c r="F151" s="261">
        <v>4.3</v>
      </c>
    </row>
    <row r="152" spans="2:6" ht="20.25" customHeight="1" x14ac:dyDescent="0.2">
      <c r="B152" s="259" t="s">
        <v>4</v>
      </c>
      <c r="C152" s="260">
        <v>9.6</v>
      </c>
      <c r="D152" s="260">
        <v>5.4</v>
      </c>
      <c r="E152" s="260">
        <v>5.4</v>
      </c>
      <c r="F152" s="261">
        <v>5.4</v>
      </c>
    </row>
    <row r="153" spans="2:6" ht="20.25" customHeight="1" x14ac:dyDescent="0.2">
      <c r="B153" s="259" t="s">
        <v>5</v>
      </c>
      <c r="C153" s="260">
        <v>7.65</v>
      </c>
      <c r="D153" s="260">
        <v>3.75</v>
      </c>
      <c r="E153" s="260">
        <v>3.75</v>
      </c>
      <c r="F153" s="261">
        <v>7.65</v>
      </c>
    </row>
    <row r="154" spans="2:6" ht="20.25" customHeight="1" x14ac:dyDescent="0.2">
      <c r="B154" s="259" t="s">
        <v>6</v>
      </c>
      <c r="C154" s="260">
        <v>11</v>
      </c>
      <c r="D154" s="260">
        <v>7.75</v>
      </c>
      <c r="E154" s="260">
        <v>7.75</v>
      </c>
      <c r="F154" s="261"/>
    </row>
    <row r="155" spans="2:6" ht="20.25" customHeight="1" x14ac:dyDescent="0.2">
      <c r="B155" s="259" t="s">
        <v>7</v>
      </c>
      <c r="C155" s="260">
        <v>14.2</v>
      </c>
      <c r="D155" s="260">
        <v>7.2</v>
      </c>
      <c r="E155" s="260"/>
      <c r="F155" s="261"/>
    </row>
    <row r="156" spans="2:6" ht="20.25" customHeight="1" x14ac:dyDescent="0.2">
      <c r="B156" s="259" t="s">
        <v>8</v>
      </c>
      <c r="C156" s="260">
        <v>10.199999999999999</v>
      </c>
      <c r="D156" s="260">
        <v>6.2</v>
      </c>
      <c r="E156" s="260">
        <v>6.2</v>
      </c>
      <c r="F156" s="261">
        <v>6.2</v>
      </c>
    </row>
    <row r="157" spans="2:6" ht="20.25" customHeight="1" x14ac:dyDescent="0.2">
      <c r="B157" s="259" t="s">
        <v>9</v>
      </c>
      <c r="C157" s="260">
        <v>14.25</v>
      </c>
      <c r="D157" s="260">
        <v>7.25</v>
      </c>
      <c r="E157" s="260">
        <v>10.15</v>
      </c>
      <c r="F157" s="261"/>
    </row>
    <row r="158" spans="2:6" ht="20.25" customHeight="1" x14ac:dyDescent="0.2">
      <c r="B158" s="259" t="s">
        <v>10</v>
      </c>
      <c r="C158" s="260"/>
      <c r="D158" s="260"/>
      <c r="E158" s="260"/>
      <c r="F158" s="261"/>
    </row>
    <row r="159" spans="2:6" ht="20.25" customHeight="1" x14ac:dyDescent="0.2">
      <c r="B159" s="259" t="s">
        <v>11</v>
      </c>
      <c r="C159" s="260">
        <v>10</v>
      </c>
      <c r="D159" s="260">
        <v>7</v>
      </c>
      <c r="E159" s="260">
        <v>7</v>
      </c>
      <c r="F159" s="261">
        <v>7</v>
      </c>
    </row>
    <row r="160" spans="2:6" ht="20.25" customHeight="1" x14ac:dyDescent="0.2">
      <c r="B160" s="259" t="s">
        <v>12</v>
      </c>
      <c r="C160" s="260">
        <v>11</v>
      </c>
      <c r="D160" s="260">
        <v>8.3000000000000007</v>
      </c>
      <c r="E160" s="260">
        <v>11</v>
      </c>
      <c r="F160" s="261">
        <v>11</v>
      </c>
    </row>
    <row r="161" spans="2:6" ht="20.25" customHeight="1" x14ac:dyDescent="0.2">
      <c r="B161" s="259" t="s">
        <v>13</v>
      </c>
      <c r="C161" s="260">
        <v>7.2</v>
      </c>
      <c r="D161" s="260">
        <v>5.65</v>
      </c>
      <c r="E161" s="260"/>
      <c r="F161" s="261"/>
    </row>
    <row r="162" spans="2:6" ht="20.25" customHeight="1" x14ac:dyDescent="0.2">
      <c r="B162" s="259" t="s">
        <v>14</v>
      </c>
      <c r="C162" s="260">
        <v>9</v>
      </c>
      <c r="D162" s="260">
        <v>6</v>
      </c>
      <c r="E162" s="260">
        <v>5.4</v>
      </c>
      <c r="F162" s="261"/>
    </row>
    <row r="163" spans="2:6" ht="20.25" customHeight="1" x14ac:dyDescent="0.2">
      <c r="B163" s="259" t="s">
        <v>15</v>
      </c>
      <c r="C163" s="260">
        <v>15.3</v>
      </c>
      <c r="D163" s="260">
        <v>7.8</v>
      </c>
      <c r="E163" s="260">
        <v>7.8</v>
      </c>
      <c r="F163" s="261"/>
    </row>
    <row r="164" spans="2:6" ht="20.25" customHeight="1" x14ac:dyDescent="0.2">
      <c r="B164" s="259" t="s">
        <v>16</v>
      </c>
      <c r="C164" s="260">
        <v>9.4499999999999993</v>
      </c>
      <c r="D164" s="260">
        <v>5.8</v>
      </c>
      <c r="E164" s="260">
        <v>5.8</v>
      </c>
      <c r="F164" s="261"/>
    </row>
    <row r="165" spans="2:6" ht="20.25" customHeight="1" x14ac:dyDescent="0.2">
      <c r="B165" s="259" t="s">
        <v>17</v>
      </c>
      <c r="C165" s="260">
        <v>10.93</v>
      </c>
      <c r="D165" s="260">
        <v>5.47</v>
      </c>
      <c r="E165" s="260">
        <v>5.47</v>
      </c>
      <c r="F165" s="261">
        <v>5.47</v>
      </c>
    </row>
    <row r="166" spans="2:6" ht="20.25" customHeight="1" x14ac:dyDescent="0.2">
      <c r="B166" s="259" t="s">
        <v>18</v>
      </c>
      <c r="C166" s="260">
        <v>11</v>
      </c>
      <c r="D166" s="260">
        <v>7.7</v>
      </c>
      <c r="E166" s="260">
        <v>7.7</v>
      </c>
      <c r="F166" s="261">
        <v>7.7</v>
      </c>
    </row>
    <row r="167" spans="2:6" ht="20.25" customHeight="1" x14ac:dyDescent="0.2">
      <c r="B167" s="259" t="s">
        <v>19</v>
      </c>
      <c r="C167" s="260"/>
      <c r="D167" s="260"/>
      <c r="E167" s="260"/>
      <c r="F167" s="261"/>
    </row>
    <row r="168" spans="2:6" ht="20.25" customHeight="1" x14ac:dyDescent="0.2">
      <c r="B168" s="259" t="s">
        <v>20</v>
      </c>
      <c r="C168" s="260">
        <v>11.3</v>
      </c>
      <c r="D168" s="260">
        <v>6.5</v>
      </c>
      <c r="E168" s="260"/>
      <c r="F168" s="261"/>
    </row>
    <row r="169" spans="2:6" ht="20.25" customHeight="1" x14ac:dyDescent="0.2">
      <c r="B169" s="259" t="s">
        <v>21</v>
      </c>
      <c r="C169" s="260">
        <v>11.6</v>
      </c>
      <c r="D169" s="260">
        <v>5.6</v>
      </c>
      <c r="E169" s="260">
        <v>5.6</v>
      </c>
      <c r="F169" s="261">
        <v>5.6</v>
      </c>
    </row>
    <row r="170" spans="2:6" ht="20.25" customHeight="1" x14ac:dyDescent="0.2">
      <c r="B170" s="259" t="s">
        <v>22</v>
      </c>
      <c r="C170" s="260"/>
      <c r="D170" s="260"/>
      <c r="E170" s="260"/>
      <c r="F170" s="261"/>
    </row>
    <row r="171" spans="2:6" ht="20.25" customHeight="1" x14ac:dyDescent="0.2">
      <c r="B171" s="259" t="s">
        <v>23</v>
      </c>
      <c r="C171" s="260">
        <v>7.5</v>
      </c>
      <c r="D171" s="260">
        <v>6.5</v>
      </c>
      <c r="E171" s="260"/>
      <c r="F171" s="261"/>
    </row>
    <row r="172" spans="2:6" ht="20.25" customHeight="1" x14ac:dyDescent="0.2">
      <c r="B172" s="259" t="s">
        <v>24</v>
      </c>
      <c r="C172" s="260">
        <v>10.6</v>
      </c>
      <c r="D172" s="260">
        <v>5.3</v>
      </c>
      <c r="E172" s="260">
        <v>10.6</v>
      </c>
      <c r="F172" s="261">
        <v>10.6</v>
      </c>
    </row>
    <row r="173" spans="2:6" ht="20.25" customHeight="1" x14ac:dyDescent="0.2">
      <c r="B173" s="259" t="s">
        <v>25</v>
      </c>
      <c r="C173" s="260">
        <v>8.4</v>
      </c>
      <c r="D173" s="260"/>
      <c r="E173" s="260"/>
      <c r="F173" s="261"/>
    </row>
    <row r="174" spans="2:6" ht="20.25" customHeight="1" x14ac:dyDescent="0.2">
      <c r="B174" s="259" t="s">
        <v>99</v>
      </c>
      <c r="C174" s="260">
        <v>10</v>
      </c>
      <c r="D174" s="260">
        <v>8</v>
      </c>
      <c r="E174" s="260">
        <v>10</v>
      </c>
      <c r="F174" s="261">
        <v>10</v>
      </c>
    </row>
    <row r="175" spans="2:6" ht="20.25" customHeight="1" x14ac:dyDescent="0.2">
      <c r="B175" s="259" t="s">
        <v>26</v>
      </c>
      <c r="C175" s="260">
        <v>9.9</v>
      </c>
      <c r="D175" s="260">
        <v>4.95</v>
      </c>
      <c r="E175" s="260"/>
      <c r="F175" s="261"/>
    </row>
    <row r="176" spans="2:6" ht="20.25" customHeight="1" x14ac:dyDescent="0.2">
      <c r="B176" s="259" t="s">
        <v>27</v>
      </c>
      <c r="C176" s="260">
        <v>9.65</v>
      </c>
      <c r="D176" s="260">
        <v>4.8499999999999996</v>
      </c>
      <c r="E176" s="260">
        <v>4.8499999999999996</v>
      </c>
      <c r="F176" s="261">
        <v>9.65</v>
      </c>
    </row>
    <row r="177" spans="2:6" ht="20.25" customHeight="1" x14ac:dyDescent="0.2">
      <c r="B177" s="259" t="s">
        <v>28</v>
      </c>
      <c r="C177" s="260">
        <v>10.9</v>
      </c>
      <c r="D177" s="260">
        <v>8.1999999999999993</v>
      </c>
      <c r="E177" s="260"/>
      <c r="F177" s="261"/>
    </row>
    <row r="178" spans="2:6" ht="20.25" customHeight="1" x14ac:dyDescent="0.2">
      <c r="B178" s="259" t="s">
        <v>29</v>
      </c>
      <c r="C178" s="260">
        <v>10.7</v>
      </c>
      <c r="D178" s="260">
        <v>5.35</v>
      </c>
      <c r="E178" s="260">
        <v>5.35</v>
      </c>
      <c r="F178" s="261"/>
    </row>
    <row r="179" spans="2:6" ht="20.25" customHeight="1" x14ac:dyDescent="0.2">
      <c r="B179" s="259" t="s">
        <v>30</v>
      </c>
      <c r="C179" s="260">
        <v>14.5</v>
      </c>
      <c r="D179" s="260">
        <v>11</v>
      </c>
      <c r="E179" s="260"/>
      <c r="F179" s="261"/>
    </row>
    <row r="180" spans="2:6" ht="20.25" customHeight="1" x14ac:dyDescent="0.2">
      <c r="B180" s="259" t="s">
        <v>31</v>
      </c>
      <c r="C180" s="260">
        <v>8</v>
      </c>
      <c r="D180" s="260">
        <v>4</v>
      </c>
      <c r="E180" s="260">
        <v>8</v>
      </c>
      <c r="F180" s="261">
        <v>8</v>
      </c>
    </row>
    <row r="181" spans="2:6" ht="20.25" customHeight="1" x14ac:dyDescent="0.2">
      <c r="B181" s="259" t="s">
        <v>32</v>
      </c>
      <c r="C181" s="260">
        <v>4.3</v>
      </c>
      <c r="D181" s="260">
        <v>3</v>
      </c>
      <c r="E181" s="260">
        <v>4.3</v>
      </c>
      <c r="F181" s="261">
        <v>2</v>
      </c>
    </row>
    <row r="182" spans="2:6" ht="20.25" customHeight="1" x14ac:dyDescent="0.2">
      <c r="B182" s="259" t="s">
        <v>33</v>
      </c>
      <c r="C182" s="260">
        <v>4.4000000000000004</v>
      </c>
      <c r="D182" s="260">
        <v>2.2000000000000002</v>
      </c>
      <c r="E182" s="260">
        <v>2.2000000000000002</v>
      </c>
      <c r="F182" s="261">
        <v>2.2000000000000002</v>
      </c>
    </row>
    <row r="183" spans="2:6" x14ac:dyDescent="0.2"/>
    <row r="184" spans="2:6" x14ac:dyDescent="0.2"/>
    <row r="185" spans="2:6" ht="15" x14ac:dyDescent="0.25">
      <c r="B185" s="100" t="s">
        <v>64</v>
      </c>
    </row>
    <row r="186" spans="2:6" ht="15" x14ac:dyDescent="0.25">
      <c r="B186" s="256" t="s">
        <v>383</v>
      </c>
      <c r="C186" s="257" t="s">
        <v>48</v>
      </c>
      <c r="D186" s="257" t="s">
        <v>49</v>
      </c>
      <c r="E186" s="257" t="s">
        <v>57</v>
      </c>
      <c r="F186" s="258" t="s">
        <v>43</v>
      </c>
    </row>
    <row r="187" spans="2:6" ht="20.25" customHeight="1" x14ac:dyDescent="0.2">
      <c r="B187" s="259" t="s">
        <v>3</v>
      </c>
      <c r="C187" s="260">
        <v>10.35</v>
      </c>
      <c r="D187" s="260">
        <v>6.75</v>
      </c>
      <c r="E187" s="260">
        <v>6.75</v>
      </c>
      <c r="F187" s="261">
        <v>4.3</v>
      </c>
    </row>
    <row r="188" spans="2:6" ht="20.25" customHeight="1" x14ac:dyDescent="0.2">
      <c r="B188" s="259" t="s">
        <v>4</v>
      </c>
      <c r="C188" s="260">
        <v>4.8</v>
      </c>
      <c r="D188" s="260">
        <v>2.7</v>
      </c>
      <c r="E188" s="260">
        <v>2.7</v>
      </c>
      <c r="F188" s="261">
        <v>2.7</v>
      </c>
    </row>
    <row r="189" spans="2:6" ht="20.25" customHeight="1" x14ac:dyDescent="0.2">
      <c r="B189" s="259" t="s">
        <v>5</v>
      </c>
      <c r="C189" s="260">
        <v>8.1</v>
      </c>
      <c r="D189" s="260">
        <v>3.85</v>
      </c>
      <c r="E189" s="260">
        <v>3.85</v>
      </c>
      <c r="F189" s="261">
        <v>8.1</v>
      </c>
    </row>
    <row r="190" spans="2:6" ht="20.25" customHeight="1" x14ac:dyDescent="0.2">
      <c r="B190" s="259" t="s">
        <v>6</v>
      </c>
      <c r="C190" s="260">
        <v>2.2999999999999998</v>
      </c>
      <c r="D190" s="260">
        <v>2.2999999999999998</v>
      </c>
      <c r="E190" s="260">
        <v>2.2999999999999998</v>
      </c>
      <c r="F190" s="261"/>
    </row>
    <row r="191" spans="2:6" ht="20.25" customHeight="1" x14ac:dyDescent="0.2">
      <c r="B191" s="259" t="s">
        <v>7</v>
      </c>
      <c r="C191" s="260">
        <v>9.1999999999999993</v>
      </c>
      <c r="D191" s="260">
        <v>4.6500000000000004</v>
      </c>
      <c r="E191" s="260"/>
      <c r="F191" s="261"/>
    </row>
    <row r="192" spans="2:6" ht="20.25" customHeight="1" x14ac:dyDescent="0.2">
      <c r="B192" s="259" t="s">
        <v>8</v>
      </c>
      <c r="C192" s="260">
        <v>6</v>
      </c>
      <c r="D192" s="260">
        <v>4.5</v>
      </c>
      <c r="E192" s="260">
        <v>4.5</v>
      </c>
      <c r="F192" s="261">
        <v>4.5</v>
      </c>
    </row>
    <row r="193" spans="2:6" ht="20.25" customHeight="1" x14ac:dyDescent="0.2">
      <c r="B193" s="259" t="s">
        <v>9</v>
      </c>
      <c r="C193" s="260">
        <v>8.6</v>
      </c>
      <c r="D193" s="260">
        <v>4.3</v>
      </c>
      <c r="E193" s="260">
        <v>6</v>
      </c>
      <c r="F193" s="261"/>
    </row>
    <row r="194" spans="2:6" ht="20.25" customHeight="1" x14ac:dyDescent="0.2">
      <c r="B194" s="259" t="s">
        <v>10</v>
      </c>
      <c r="C194" s="260"/>
      <c r="D194" s="260"/>
      <c r="E194" s="260"/>
      <c r="F194" s="261"/>
    </row>
    <row r="195" spans="2:6" ht="20.25" customHeight="1" x14ac:dyDescent="0.2">
      <c r="B195" s="259" t="s">
        <v>11</v>
      </c>
      <c r="C195" s="260">
        <v>10</v>
      </c>
      <c r="D195" s="260">
        <v>7</v>
      </c>
      <c r="E195" s="260">
        <v>7</v>
      </c>
      <c r="F195" s="261">
        <v>7</v>
      </c>
    </row>
    <row r="196" spans="2:6" ht="20.25" customHeight="1" x14ac:dyDescent="0.2">
      <c r="B196" s="259" t="s">
        <v>12</v>
      </c>
      <c r="C196" s="260"/>
      <c r="D196" s="260"/>
      <c r="E196" s="260"/>
      <c r="F196" s="261"/>
    </row>
    <row r="197" spans="2:6" ht="20.25" customHeight="1" x14ac:dyDescent="0.2">
      <c r="B197" s="259" t="s">
        <v>13</v>
      </c>
      <c r="C197" s="260">
        <v>5.15</v>
      </c>
      <c r="D197" s="260">
        <v>3.6</v>
      </c>
      <c r="E197" s="260"/>
      <c r="F197" s="261"/>
    </row>
    <row r="198" spans="2:6" ht="20.25" customHeight="1" x14ac:dyDescent="0.2">
      <c r="B198" s="259" t="s">
        <v>14</v>
      </c>
      <c r="C198" s="260">
        <v>9</v>
      </c>
      <c r="D198" s="260">
        <v>6</v>
      </c>
      <c r="E198" s="260">
        <v>5.4</v>
      </c>
      <c r="F198" s="261"/>
    </row>
    <row r="199" spans="2:6" ht="20.25" customHeight="1" x14ac:dyDescent="0.2">
      <c r="B199" s="259" t="s">
        <v>15</v>
      </c>
      <c r="C199" s="260">
        <v>12.2</v>
      </c>
      <c r="D199" s="260">
        <v>7.8</v>
      </c>
      <c r="E199" s="260">
        <v>7.8</v>
      </c>
      <c r="F199" s="261"/>
    </row>
    <row r="200" spans="2:6" ht="20.25" customHeight="1" x14ac:dyDescent="0.2">
      <c r="B200" s="259" t="s">
        <v>16</v>
      </c>
      <c r="C200" s="260"/>
      <c r="D200" s="260"/>
      <c r="E200" s="260"/>
      <c r="F200" s="261"/>
    </row>
    <row r="201" spans="2:6" ht="20.25" customHeight="1" x14ac:dyDescent="0.2">
      <c r="B201" s="259" t="s">
        <v>17</v>
      </c>
      <c r="C201" s="260">
        <v>7.2</v>
      </c>
      <c r="D201" s="260">
        <v>3.6</v>
      </c>
      <c r="E201" s="260">
        <v>3.6</v>
      </c>
      <c r="F201" s="261">
        <v>3.6</v>
      </c>
    </row>
    <row r="202" spans="2:6" ht="20.25" customHeight="1" x14ac:dyDescent="0.2">
      <c r="B202" s="259" t="s">
        <v>18</v>
      </c>
      <c r="C202" s="260">
        <v>11</v>
      </c>
      <c r="D202" s="260">
        <v>7.7</v>
      </c>
      <c r="E202" s="260">
        <v>7.7</v>
      </c>
      <c r="F202" s="261">
        <v>7.7</v>
      </c>
    </row>
    <row r="203" spans="2:6" ht="20.25" customHeight="1" x14ac:dyDescent="0.2">
      <c r="B203" s="259" t="s">
        <v>19</v>
      </c>
      <c r="C203" s="260"/>
      <c r="D203" s="260"/>
      <c r="E203" s="260"/>
      <c r="F203" s="261"/>
    </row>
    <row r="204" spans="2:6" ht="20.25" customHeight="1" x14ac:dyDescent="0.2">
      <c r="B204" s="259" t="s">
        <v>20</v>
      </c>
      <c r="C204" s="260">
        <v>11.3</v>
      </c>
      <c r="D204" s="260">
        <v>6.5</v>
      </c>
      <c r="E204" s="260"/>
      <c r="F204" s="261"/>
    </row>
    <row r="205" spans="2:6" ht="20.25" customHeight="1" x14ac:dyDescent="0.2">
      <c r="B205" s="259" t="s">
        <v>21</v>
      </c>
      <c r="C205" s="260">
        <v>3.4</v>
      </c>
      <c r="D205" s="260">
        <v>2.85</v>
      </c>
      <c r="E205" s="260">
        <v>2.85</v>
      </c>
      <c r="F205" s="261">
        <v>2.85</v>
      </c>
    </row>
    <row r="206" spans="2:6" ht="20.25" customHeight="1" x14ac:dyDescent="0.2">
      <c r="B206" s="259" t="s">
        <v>22</v>
      </c>
      <c r="C206" s="260"/>
      <c r="D206" s="260"/>
      <c r="E206" s="260"/>
      <c r="F206" s="261"/>
    </row>
    <row r="207" spans="2:6" ht="20.25" customHeight="1" x14ac:dyDescent="0.2">
      <c r="B207" s="259" t="s">
        <v>23</v>
      </c>
      <c r="C207" s="260">
        <v>5</v>
      </c>
      <c r="D207" s="260">
        <v>4</v>
      </c>
      <c r="E207" s="260"/>
      <c r="F207" s="261"/>
    </row>
    <row r="208" spans="2:6" ht="20.25" customHeight="1" x14ac:dyDescent="0.2">
      <c r="B208" s="259" t="s">
        <v>24</v>
      </c>
      <c r="C208" s="260">
        <v>6.3</v>
      </c>
      <c r="D208" s="260">
        <v>3.2</v>
      </c>
      <c r="E208" s="260">
        <v>6.3</v>
      </c>
      <c r="F208" s="261">
        <v>6.3</v>
      </c>
    </row>
    <row r="209" spans="2:6" ht="20.25" customHeight="1" x14ac:dyDescent="0.2">
      <c r="B209" s="259" t="s">
        <v>25</v>
      </c>
      <c r="C209" s="260">
        <v>8.4</v>
      </c>
      <c r="D209" s="260">
        <v>8.4</v>
      </c>
      <c r="E209" s="260">
        <v>8.4</v>
      </c>
      <c r="F209" s="261">
        <v>8.4</v>
      </c>
    </row>
    <row r="210" spans="2:6" ht="20.25" customHeight="1" x14ac:dyDescent="0.2">
      <c r="B210" s="259" t="s">
        <v>99</v>
      </c>
      <c r="C210" s="260">
        <v>10</v>
      </c>
      <c r="D210" s="260">
        <v>8</v>
      </c>
      <c r="E210" s="260">
        <v>10</v>
      </c>
      <c r="F210" s="261">
        <v>10</v>
      </c>
    </row>
    <row r="211" spans="2:6" ht="20.25" customHeight="1" x14ac:dyDescent="0.2">
      <c r="B211" s="259" t="s">
        <v>26</v>
      </c>
      <c r="C211" s="260">
        <v>5.3</v>
      </c>
      <c r="D211" s="260">
        <v>2.65</v>
      </c>
      <c r="E211" s="260"/>
      <c r="F211" s="261">
        <v>3.7</v>
      </c>
    </row>
    <row r="212" spans="2:6" ht="20.25" customHeight="1" x14ac:dyDescent="0.2">
      <c r="B212" s="259" t="s">
        <v>27</v>
      </c>
      <c r="C212" s="260">
        <v>5.15</v>
      </c>
      <c r="D212" s="260">
        <v>2.6</v>
      </c>
      <c r="E212" s="260">
        <v>2.6</v>
      </c>
      <c r="F212" s="261">
        <v>5.15</v>
      </c>
    </row>
    <row r="213" spans="2:6" ht="20.25" customHeight="1" x14ac:dyDescent="0.2">
      <c r="B213" s="259" t="s">
        <v>28</v>
      </c>
      <c r="C213" s="260"/>
      <c r="D213" s="260"/>
      <c r="E213" s="260"/>
      <c r="F213" s="261"/>
    </row>
    <row r="214" spans="2:6" ht="20.25" customHeight="1" x14ac:dyDescent="0.2">
      <c r="B214" s="259" t="s">
        <v>29</v>
      </c>
      <c r="C214" s="260">
        <v>4.0999999999999996</v>
      </c>
      <c r="D214" s="260">
        <v>2.0499999999999998</v>
      </c>
      <c r="E214" s="260">
        <v>2.0499999999999998</v>
      </c>
      <c r="F214" s="261"/>
    </row>
    <row r="215" spans="2:6" ht="20.25" customHeight="1" x14ac:dyDescent="0.2">
      <c r="B215" s="259" t="s">
        <v>30</v>
      </c>
      <c r="C215" s="260">
        <v>14.5</v>
      </c>
      <c r="D215" s="260">
        <v>11</v>
      </c>
      <c r="E215" s="260"/>
      <c r="F215" s="261"/>
    </row>
    <row r="216" spans="2:6" ht="20.25" customHeight="1" x14ac:dyDescent="0.2">
      <c r="B216" s="259" t="s">
        <v>31</v>
      </c>
      <c r="C216" s="260">
        <v>3.5</v>
      </c>
      <c r="D216" s="260">
        <v>3.5</v>
      </c>
      <c r="E216" s="260">
        <v>3.5</v>
      </c>
      <c r="F216" s="261">
        <v>3.5</v>
      </c>
    </row>
    <row r="217" spans="2:6" ht="20.25" customHeight="1" x14ac:dyDescent="0.2">
      <c r="B217" s="259" t="s">
        <v>32</v>
      </c>
      <c r="C217" s="260">
        <v>4.3</v>
      </c>
      <c r="D217" s="260">
        <v>3</v>
      </c>
      <c r="E217" s="260">
        <v>4.3</v>
      </c>
      <c r="F217" s="261">
        <v>2</v>
      </c>
    </row>
    <row r="218" spans="2:6" ht="20.25" customHeight="1" x14ac:dyDescent="0.2">
      <c r="B218" s="259" t="s">
        <v>33</v>
      </c>
      <c r="C218" s="260">
        <v>4.4000000000000004</v>
      </c>
      <c r="D218" s="260">
        <v>2.2000000000000002</v>
      </c>
      <c r="E218" s="260">
        <v>2.2000000000000002</v>
      </c>
      <c r="F218" s="261">
        <v>2.2000000000000002</v>
      </c>
    </row>
    <row r="219" spans="2:6" x14ac:dyDescent="0.2"/>
  </sheetData>
  <sheetProtection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9CA3-9525-4009-A715-74158BFA1CFA}">
  <sheetPr>
    <tabColor rgb="FF00B050"/>
  </sheetPr>
  <dimension ref="A1:F37"/>
  <sheetViews>
    <sheetView showGridLines="0" showRowColHeaders="0" workbookViewId="0">
      <selection activeCell="E1" sqref="E1"/>
    </sheetView>
  </sheetViews>
  <sheetFormatPr defaultColWidth="0" defaultRowHeight="12.75" zeroHeight="1" x14ac:dyDescent="0.2"/>
  <cols>
    <col min="1" max="1" width="3.7109375" customWidth="1"/>
    <col min="2" max="2" width="18.42578125" customWidth="1"/>
    <col min="3" max="3" width="25.42578125" customWidth="1"/>
    <col min="4" max="4" width="30.7109375" customWidth="1"/>
    <col min="5" max="5" width="4.42578125" customWidth="1"/>
    <col min="6" max="6" width="5.140625" hidden="1" customWidth="1"/>
    <col min="7" max="16384" width="9.140625" hidden="1"/>
  </cols>
  <sheetData>
    <row r="1" spans="2:6" ht="15" x14ac:dyDescent="0.2">
      <c r="B1" s="52" t="s">
        <v>212</v>
      </c>
    </row>
    <row r="2" spans="2:6" ht="30.75" customHeight="1" x14ac:dyDescent="0.2">
      <c r="B2" s="44" t="s">
        <v>330</v>
      </c>
    </row>
    <row r="3" spans="2:6" ht="15.75" x14ac:dyDescent="0.25">
      <c r="B3" s="5" t="s">
        <v>359</v>
      </c>
      <c r="C3" s="14"/>
      <c r="D3" s="14"/>
      <c r="E3" s="14"/>
      <c r="F3" s="14"/>
    </row>
    <row r="4" spans="2:6" x14ac:dyDescent="0.2"/>
    <row r="5" spans="2:6" ht="20.25" customHeight="1" x14ac:dyDescent="0.2">
      <c r="B5" s="231" t="s">
        <v>122</v>
      </c>
      <c r="C5" s="232" t="s">
        <v>357</v>
      </c>
      <c r="D5" s="233" t="s">
        <v>358</v>
      </c>
      <c r="E5" s="32"/>
    </row>
    <row r="6" spans="2:6" ht="20.25" customHeight="1" x14ac:dyDescent="0.2">
      <c r="B6" s="225" t="s">
        <v>356</v>
      </c>
      <c r="C6" s="226">
        <f>AVERAGE('Table 1'!D7:D25)</f>
        <v>14.101578947368422</v>
      </c>
      <c r="D6" s="227">
        <f>'RPI Data'!E155</f>
        <v>284.10000000000002</v>
      </c>
    </row>
    <row r="7" spans="2:6" ht="20.25" customHeight="1" x14ac:dyDescent="0.2">
      <c r="B7" s="225" t="s">
        <v>123</v>
      </c>
      <c r="C7" s="226">
        <f>AVERAGE('Table 1'!E7:E25)</f>
        <v>14.324711255474666</v>
      </c>
      <c r="D7" s="227">
        <f>'RPI Data'!E167</f>
        <v>291</v>
      </c>
    </row>
    <row r="8" spans="2:6" ht="20.25" customHeight="1" x14ac:dyDescent="0.2">
      <c r="B8" s="228" t="s">
        <v>60</v>
      </c>
      <c r="C8" s="226">
        <f>C7-C6</f>
        <v>0.22313230810624418</v>
      </c>
      <c r="D8" s="227">
        <f>D7-D6</f>
        <v>6.8999999999999773</v>
      </c>
      <c r="E8" s="16"/>
      <c r="F8" s="7"/>
    </row>
    <row r="9" spans="2:6" ht="20.25" customHeight="1" x14ac:dyDescent="0.2">
      <c r="B9" s="228" t="s">
        <v>98</v>
      </c>
      <c r="C9" s="230">
        <f>C8/C6</f>
        <v>1.5823214473999325E-2</v>
      </c>
      <c r="D9" s="229">
        <f>D8/D6</f>
        <v>2.4287222808870034E-2</v>
      </c>
      <c r="E9" s="27"/>
    </row>
    <row r="10" spans="2:6" x14ac:dyDescent="0.2"/>
    <row r="11" spans="2:6" hidden="1" x14ac:dyDescent="0.2"/>
    <row r="12" spans="2:6" hidden="1" x14ac:dyDescent="0.2">
      <c r="D12" s="97"/>
      <c r="E12" s="98"/>
      <c r="F12" s="22"/>
    </row>
    <row r="13" spans="2:6" hidden="1" x14ac:dyDescent="0.2">
      <c r="D13" s="97"/>
      <c r="E13" s="98"/>
      <c r="F13" s="22"/>
    </row>
    <row r="14" spans="2:6" hidden="1" x14ac:dyDescent="0.2">
      <c r="D14" s="97"/>
      <c r="E14" s="98"/>
      <c r="F14" s="22"/>
    </row>
    <row r="15" spans="2:6" hidden="1" x14ac:dyDescent="0.2">
      <c r="D15" s="97"/>
      <c r="E15" s="98"/>
      <c r="F15" s="22"/>
    </row>
    <row r="16" spans="2:6" hidden="1" x14ac:dyDescent="0.2">
      <c r="D16" s="97"/>
      <c r="E16" s="98"/>
      <c r="F16" s="22"/>
    </row>
    <row r="17" spans="4:6" hidden="1" x14ac:dyDescent="0.2">
      <c r="D17" s="97"/>
      <c r="E17" s="98"/>
      <c r="F17" s="22"/>
    </row>
    <row r="18" spans="4:6" hidden="1" x14ac:dyDescent="0.2">
      <c r="D18" s="97"/>
      <c r="E18" s="98"/>
      <c r="F18" s="22"/>
    </row>
    <row r="19" spans="4:6" hidden="1" x14ac:dyDescent="0.2">
      <c r="D19" s="97"/>
      <c r="E19" s="98"/>
      <c r="F19" s="22"/>
    </row>
    <row r="20" spans="4:6" hidden="1" x14ac:dyDescent="0.2">
      <c r="D20" s="97"/>
      <c r="E20" s="98"/>
      <c r="F20" s="22"/>
    </row>
    <row r="21" spans="4:6" hidden="1" x14ac:dyDescent="0.2">
      <c r="D21" s="97"/>
      <c r="E21" s="98"/>
      <c r="F21" s="22"/>
    </row>
    <row r="22" spans="4:6" hidden="1" x14ac:dyDescent="0.2">
      <c r="D22" s="97"/>
      <c r="E22" s="98"/>
      <c r="F22" s="22"/>
    </row>
    <row r="23" spans="4:6" hidden="1" x14ac:dyDescent="0.2">
      <c r="D23" s="97"/>
      <c r="E23" s="98"/>
      <c r="F23" s="22"/>
    </row>
    <row r="24" spans="4:6" hidden="1" x14ac:dyDescent="0.2">
      <c r="D24" s="97"/>
      <c r="E24" s="98"/>
      <c r="F24" s="22"/>
    </row>
    <row r="25" spans="4:6" hidden="1" x14ac:dyDescent="0.2"/>
    <row r="26" spans="4:6" hidden="1" x14ac:dyDescent="0.2"/>
    <row r="27" spans="4:6" hidden="1" x14ac:dyDescent="0.2"/>
    <row r="28" spans="4:6" hidden="1" x14ac:dyDescent="0.2"/>
    <row r="29" spans="4:6" hidden="1" x14ac:dyDescent="0.2"/>
    <row r="30" spans="4:6" hidden="1" x14ac:dyDescent="0.2"/>
    <row r="31" spans="4:6" hidden="1" x14ac:dyDescent="0.2"/>
    <row r="32" spans="4:6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ECFF-972E-4CAC-B650-E6E897639C6D}">
  <sheetPr>
    <tabColor rgb="FF00B050"/>
  </sheetPr>
  <dimension ref="A1:AP32"/>
  <sheetViews>
    <sheetView showGridLines="0" showRowColHeaders="0" workbookViewId="0">
      <selection activeCell="G2" sqref="G2"/>
    </sheetView>
  </sheetViews>
  <sheetFormatPr defaultColWidth="0" defaultRowHeight="12.75" zeroHeight="1" x14ac:dyDescent="0.2"/>
  <cols>
    <col min="1" max="1" width="3.42578125" customWidth="1"/>
    <col min="2" max="2" width="30.140625" customWidth="1"/>
    <col min="3" max="3" width="13.5703125" customWidth="1"/>
    <col min="4" max="7" width="14.28515625" customWidth="1"/>
    <col min="8" max="8" width="4" customWidth="1"/>
    <col min="9" max="16384" width="9.140625" hidden="1"/>
  </cols>
  <sheetData>
    <row r="1" spans="2:42" ht="15" x14ac:dyDescent="0.2">
      <c r="B1" s="52" t="s">
        <v>212</v>
      </c>
      <c r="F1" s="16"/>
      <c r="G1" s="69"/>
      <c r="H1" s="70"/>
      <c r="I1" s="69"/>
      <c r="J1" s="20"/>
      <c r="K1" s="13"/>
      <c r="L1" s="18"/>
      <c r="M1" s="18"/>
      <c r="N1" s="18"/>
      <c r="O1" s="18"/>
      <c r="P1" s="13"/>
      <c r="Q1" s="18"/>
      <c r="R1" s="25"/>
      <c r="S1" s="18"/>
      <c r="T1" s="18"/>
      <c r="U1" s="18"/>
      <c r="V1" s="13"/>
      <c r="W1" s="13"/>
      <c r="X1" s="13"/>
      <c r="Y1" s="13"/>
      <c r="Z1" s="18"/>
      <c r="AA1" s="13"/>
      <c r="AB1" s="18"/>
      <c r="AC1" s="18"/>
      <c r="AD1" s="18"/>
      <c r="AE1" s="13"/>
      <c r="AF1" s="18"/>
      <c r="AG1" s="13"/>
      <c r="AH1" s="18"/>
      <c r="AI1" s="13"/>
      <c r="AJ1" s="18"/>
      <c r="AK1" s="13"/>
      <c r="AL1" s="13"/>
      <c r="AM1" s="13"/>
      <c r="AN1" s="13"/>
      <c r="AP1" s="69"/>
    </row>
    <row r="2" spans="2:42" s="15" customFormat="1" ht="21" customHeight="1" x14ac:dyDescent="0.2">
      <c r="B2" s="44" t="s">
        <v>330</v>
      </c>
      <c r="F2" s="17"/>
      <c r="G2" s="56"/>
      <c r="H2" s="71"/>
      <c r="I2" s="56"/>
      <c r="AP2" s="56"/>
    </row>
    <row r="3" spans="2:42" x14ac:dyDescent="0.2"/>
    <row r="4" spans="2:42" ht="15.75" x14ac:dyDescent="0.25">
      <c r="B4" s="5" t="s">
        <v>121</v>
      </c>
    </row>
    <row r="5" spans="2:42" ht="20.25" customHeight="1" x14ac:dyDescent="0.25">
      <c r="B5" s="33"/>
      <c r="C5" s="34"/>
      <c r="D5" s="320" t="s">
        <v>47</v>
      </c>
      <c r="E5" s="320"/>
      <c r="F5" s="320"/>
      <c r="G5" s="321"/>
    </row>
    <row r="6" spans="2:42" ht="20.25" customHeight="1" x14ac:dyDescent="0.25">
      <c r="B6" s="80" t="s">
        <v>62</v>
      </c>
      <c r="C6" s="81" t="s">
        <v>63</v>
      </c>
      <c r="D6" s="81">
        <v>2018</v>
      </c>
      <c r="E6" s="81">
        <v>2019</v>
      </c>
      <c r="F6" s="82" t="s">
        <v>60</v>
      </c>
      <c r="G6" s="83" t="s">
        <v>98</v>
      </c>
    </row>
    <row r="7" spans="2:42" ht="20.25" customHeight="1" x14ac:dyDescent="0.2">
      <c r="B7" s="322" t="s">
        <v>50</v>
      </c>
      <c r="C7" s="84" t="s">
        <v>48</v>
      </c>
      <c r="D7" s="85">
        <f>'Table 3'!G6</f>
        <v>41.3</v>
      </c>
      <c r="E7" s="85">
        <f>'Table 3'!H6</f>
        <v>43.681538461538473</v>
      </c>
      <c r="F7" s="85">
        <f>E7-D7</f>
        <v>2.3815384615384758</v>
      </c>
      <c r="G7" s="86">
        <f t="shared" ref="G7:G25" si="0">(F7/D7)</f>
        <v>5.7664369528776661E-2</v>
      </c>
    </row>
    <row r="8" spans="2:42" ht="20.25" customHeight="1" x14ac:dyDescent="0.2">
      <c r="B8" s="318"/>
      <c r="C8" s="84" t="s">
        <v>49</v>
      </c>
      <c r="D8" s="85">
        <f>'Table 3'!G7</f>
        <v>24.61</v>
      </c>
      <c r="E8" s="85">
        <f>'Table 3'!H7</f>
        <v>25.183461538461536</v>
      </c>
      <c r="F8" s="85">
        <f t="shared" ref="F8:F25" si="1">E8-D8</f>
        <v>0.57346153846153669</v>
      </c>
      <c r="G8" s="86">
        <f t="shared" si="0"/>
        <v>2.3301972306441963E-2</v>
      </c>
    </row>
    <row r="9" spans="2:42" ht="20.25" customHeight="1" x14ac:dyDescent="0.2">
      <c r="B9" s="317" t="s">
        <v>51</v>
      </c>
      <c r="C9" s="87" t="s">
        <v>48</v>
      </c>
      <c r="D9" s="88">
        <f>'Table 3'!G8</f>
        <v>10.42</v>
      </c>
      <c r="E9" s="85">
        <f>'Table 3'!H8</f>
        <v>10.099310344827586</v>
      </c>
      <c r="F9" s="85">
        <f t="shared" si="1"/>
        <v>-0.32068965517241388</v>
      </c>
      <c r="G9" s="89">
        <f t="shared" si="0"/>
        <v>-3.0776358461843942E-2</v>
      </c>
    </row>
    <row r="10" spans="2:42" ht="20.25" customHeight="1" x14ac:dyDescent="0.2">
      <c r="B10" s="318"/>
      <c r="C10" s="84" t="s">
        <v>49</v>
      </c>
      <c r="D10" s="85">
        <f>'Table 3'!G9</f>
        <v>6.46</v>
      </c>
      <c r="E10" s="85">
        <f>'Table 3'!H9</f>
        <v>6.1953571428571408</v>
      </c>
      <c r="F10" s="85">
        <f t="shared" si="1"/>
        <v>-0.26464285714285918</v>
      </c>
      <c r="G10" s="86">
        <f t="shared" si="0"/>
        <v>-4.0966386554622161E-2</v>
      </c>
    </row>
    <row r="11" spans="2:42" ht="20.25" customHeight="1" x14ac:dyDescent="0.2">
      <c r="B11" s="317" t="s">
        <v>52</v>
      </c>
      <c r="C11" s="84" t="s">
        <v>48</v>
      </c>
      <c r="D11" s="85">
        <f>'Table 3'!G10</f>
        <v>7.77</v>
      </c>
      <c r="E11" s="85">
        <f>'Table 3'!H10</f>
        <v>7.9720000000000031</v>
      </c>
      <c r="F11" s="85">
        <f t="shared" si="1"/>
        <v>0.20200000000000351</v>
      </c>
      <c r="G11" s="86">
        <f t="shared" si="0"/>
        <v>2.5997425997426452E-2</v>
      </c>
    </row>
    <row r="12" spans="2:42" ht="20.25" customHeight="1" x14ac:dyDescent="0.2">
      <c r="B12" s="318"/>
      <c r="C12" s="84" t="s">
        <v>49</v>
      </c>
      <c r="D12" s="85">
        <f>'Table 3'!G11</f>
        <v>4.4800000000000004</v>
      </c>
      <c r="E12" s="85">
        <f>'Table 3'!H11</f>
        <v>4.6626315789473685</v>
      </c>
      <c r="F12" s="85">
        <f t="shared" si="1"/>
        <v>0.18263157894736803</v>
      </c>
      <c r="G12" s="86">
        <f t="shared" si="0"/>
        <v>4.0765977443608929E-2</v>
      </c>
    </row>
    <row r="13" spans="2:42" ht="20.25" customHeight="1" x14ac:dyDescent="0.2">
      <c r="B13" s="317" t="s">
        <v>84</v>
      </c>
      <c r="C13" s="84" t="s">
        <v>48</v>
      </c>
      <c r="D13" s="85">
        <f>'Table 3'!G12</f>
        <v>7.15</v>
      </c>
      <c r="E13" s="85">
        <f>'Table 3'!H12</f>
        <v>7.2903846153846166</v>
      </c>
      <c r="F13" s="85">
        <f t="shared" si="1"/>
        <v>0.14038461538461622</v>
      </c>
      <c r="G13" s="86">
        <f t="shared" si="0"/>
        <v>1.9634211941904366E-2</v>
      </c>
    </row>
    <row r="14" spans="2:42" ht="20.25" customHeight="1" x14ac:dyDescent="0.2">
      <c r="B14" s="318"/>
      <c r="C14" s="84" t="s">
        <v>49</v>
      </c>
      <c r="D14" s="85">
        <f>'Table 3'!G13</f>
        <v>4.78</v>
      </c>
      <c r="E14" s="85">
        <f>'Table 3'!H13</f>
        <v>4.796153846153846</v>
      </c>
      <c r="F14" s="85">
        <f t="shared" si="1"/>
        <v>1.6153846153845741E-2</v>
      </c>
      <c r="G14" s="86">
        <f t="shared" si="0"/>
        <v>3.3794657225618705E-3</v>
      </c>
    </row>
    <row r="15" spans="2:42" ht="20.25" customHeight="1" x14ac:dyDescent="0.2">
      <c r="B15" s="78" t="s">
        <v>85</v>
      </c>
      <c r="C15" s="84" t="s">
        <v>48</v>
      </c>
      <c r="D15" s="85">
        <f>'Table 3'!G14</f>
        <v>5.57</v>
      </c>
      <c r="E15" s="85">
        <f>'Table 3'!H14</f>
        <v>5.7857142857142847</v>
      </c>
      <c r="F15" s="85">
        <f t="shared" si="1"/>
        <v>0.21571428571428442</v>
      </c>
      <c r="G15" s="86">
        <f t="shared" si="0"/>
        <v>3.8727878943318562E-2</v>
      </c>
    </row>
    <row r="16" spans="2:42" ht="20.25" customHeight="1" x14ac:dyDescent="0.2">
      <c r="B16" s="317" t="s">
        <v>53</v>
      </c>
      <c r="C16" s="84" t="s">
        <v>48</v>
      </c>
      <c r="D16" s="85">
        <f>'Table 3'!G15</f>
        <v>55.23</v>
      </c>
      <c r="E16" s="85">
        <f>'Table 3'!H15</f>
        <v>55.031250000000007</v>
      </c>
      <c r="F16" s="85">
        <f t="shared" si="1"/>
        <v>-0.19874999999998977</v>
      </c>
      <c r="G16" s="86">
        <f t="shared" si="0"/>
        <v>-3.5985877240628243E-3</v>
      </c>
    </row>
    <row r="17" spans="2:7" ht="20.25" customHeight="1" x14ac:dyDescent="0.2">
      <c r="B17" s="318"/>
      <c r="C17" s="84" t="s">
        <v>83</v>
      </c>
      <c r="D17" s="85">
        <f>'Table 3'!G16</f>
        <v>32.49</v>
      </c>
      <c r="E17" s="85">
        <f>'Table 3'!H16</f>
        <v>28.357142857142854</v>
      </c>
      <c r="F17" s="85">
        <f t="shared" si="1"/>
        <v>-4.1328571428571479</v>
      </c>
      <c r="G17" s="86">
        <f t="shared" si="0"/>
        <v>-0.12720397484940435</v>
      </c>
    </row>
    <row r="18" spans="2:7" ht="20.25" customHeight="1" x14ac:dyDescent="0.2">
      <c r="B18" s="317" t="s">
        <v>54</v>
      </c>
      <c r="C18" s="84" t="s">
        <v>48</v>
      </c>
      <c r="D18" s="85">
        <f>'Table 3'!G17</f>
        <v>21.63</v>
      </c>
      <c r="E18" s="85">
        <f>'Table 3'!H17</f>
        <v>23.457142857142856</v>
      </c>
      <c r="F18" s="85">
        <f t="shared" si="1"/>
        <v>1.8271428571428565</v>
      </c>
      <c r="G18" s="86">
        <f t="shared" si="0"/>
        <v>8.4472624001056706E-2</v>
      </c>
    </row>
    <row r="19" spans="2:7" ht="20.25" customHeight="1" x14ac:dyDescent="0.2">
      <c r="B19" s="319"/>
      <c r="C19" s="84" t="s">
        <v>49</v>
      </c>
      <c r="D19" s="85">
        <f>'Table 3'!G18</f>
        <v>8.7799999999999994</v>
      </c>
      <c r="E19" s="85">
        <f>'Table 3'!H18</f>
        <v>9.6214285714285701</v>
      </c>
      <c r="F19" s="85">
        <f t="shared" si="1"/>
        <v>0.84142857142857075</v>
      </c>
      <c r="G19" s="86">
        <f t="shared" si="0"/>
        <v>9.5834689228766604E-2</v>
      </c>
    </row>
    <row r="20" spans="2:7" ht="20.25" customHeight="1" x14ac:dyDescent="0.2">
      <c r="B20" s="318"/>
      <c r="C20" s="84" t="s">
        <v>83</v>
      </c>
      <c r="D20" s="85">
        <f>'Table 3'!G19</f>
        <v>14.12</v>
      </c>
      <c r="E20" s="85">
        <f>'Table 3'!H19</f>
        <v>14.973076923076924</v>
      </c>
      <c r="F20" s="85">
        <f t="shared" si="1"/>
        <v>0.85307692307692484</v>
      </c>
      <c r="G20" s="86">
        <f t="shared" si="0"/>
        <v>6.041621268250176E-2</v>
      </c>
    </row>
    <row r="21" spans="2:7" ht="20.25" customHeight="1" x14ac:dyDescent="0.2">
      <c r="B21" s="317" t="s">
        <v>55</v>
      </c>
      <c r="C21" s="84" t="s">
        <v>48</v>
      </c>
      <c r="D21" s="85">
        <f>'Table 3'!G20</f>
        <v>4.21</v>
      </c>
      <c r="E21" s="85">
        <f>'Table 3'!H20</f>
        <v>4.4160714285714286</v>
      </c>
      <c r="F21" s="85">
        <f t="shared" si="1"/>
        <v>0.20607142857142868</v>
      </c>
      <c r="G21" s="86">
        <f t="shared" si="0"/>
        <v>4.8948082796063823E-2</v>
      </c>
    </row>
    <row r="22" spans="2:7" ht="20.25" customHeight="1" x14ac:dyDescent="0.2">
      <c r="B22" s="318"/>
      <c r="C22" s="84" t="s">
        <v>49</v>
      </c>
      <c r="D22" s="85">
        <f>'Table 3'!G21</f>
        <v>2.58</v>
      </c>
      <c r="E22" s="85">
        <f>'Table 3'!H21</f>
        <v>2.6857142857142859</v>
      </c>
      <c r="F22" s="85">
        <f t="shared" si="1"/>
        <v>0.10571428571428587</v>
      </c>
      <c r="G22" s="86">
        <f t="shared" si="0"/>
        <v>4.0974529346622428E-2</v>
      </c>
    </row>
    <row r="23" spans="2:7" ht="20.25" customHeight="1" x14ac:dyDescent="0.2">
      <c r="B23" s="317" t="s">
        <v>56</v>
      </c>
      <c r="C23" s="84" t="s">
        <v>48</v>
      </c>
      <c r="D23" s="85">
        <f>'Table 3'!G22</f>
        <v>6.02</v>
      </c>
      <c r="E23" s="85">
        <f>'Table 3'!H22</f>
        <v>6.8455999999999992</v>
      </c>
      <c r="F23" s="85">
        <f t="shared" si="1"/>
        <v>0.82559999999999967</v>
      </c>
      <c r="G23" s="86">
        <f t="shared" si="0"/>
        <v>0.13714285714285709</v>
      </c>
    </row>
    <row r="24" spans="2:7" ht="20.25" customHeight="1" x14ac:dyDescent="0.2">
      <c r="B24" s="318"/>
      <c r="C24" s="84" t="s">
        <v>49</v>
      </c>
      <c r="D24" s="85">
        <f>'Table 3'!G23</f>
        <v>4.58</v>
      </c>
      <c r="E24" s="85">
        <f>'Table 3'!H23</f>
        <v>5.2213043478260861</v>
      </c>
      <c r="F24" s="85">
        <f t="shared" si="1"/>
        <v>0.64130434782608603</v>
      </c>
      <c r="G24" s="86">
        <f t="shared" si="0"/>
        <v>0.14002278336814106</v>
      </c>
    </row>
    <row r="25" spans="2:7" ht="20.25" customHeight="1" x14ac:dyDescent="0.2">
      <c r="B25" s="90" t="s">
        <v>58</v>
      </c>
      <c r="C25" s="84" t="s">
        <v>48</v>
      </c>
      <c r="D25" s="85">
        <f>'Table 3'!G24</f>
        <v>5.75</v>
      </c>
      <c r="E25" s="85">
        <f>'Table 3'!H24</f>
        <v>5.8942307692307692</v>
      </c>
      <c r="F25" s="85">
        <f t="shared" si="1"/>
        <v>0.14423076923076916</v>
      </c>
      <c r="G25" s="86">
        <f t="shared" si="0"/>
        <v>2.5083612040133766E-2</v>
      </c>
    </row>
    <row r="26" spans="2:7" x14ac:dyDescent="0.2"/>
    <row r="27" spans="2:7" hidden="1" x14ac:dyDescent="0.2"/>
    <row r="28" spans="2:7" hidden="1" x14ac:dyDescent="0.2"/>
    <row r="29" spans="2:7" hidden="1" x14ac:dyDescent="0.2"/>
    <row r="30" spans="2:7" hidden="1" x14ac:dyDescent="0.2"/>
    <row r="31" spans="2:7" hidden="1" x14ac:dyDescent="0.2"/>
    <row r="32" spans="2:7" hidden="1" x14ac:dyDescent="0.2"/>
  </sheetData>
  <mergeCells count="9">
    <mergeCell ref="B23:B24"/>
    <mergeCell ref="B18:B20"/>
    <mergeCell ref="D5:G5"/>
    <mergeCell ref="B16:B17"/>
    <mergeCell ref="B7:B8"/>
    <mergeCell ref="B9:B10"/>
    <mergeCell ref="B11:B12"/>
    <mergeCell ref="B13:B14"/>
    <mergeCell ref="B21:B2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  <pageSetUpPr fitToPage="1"/>
  </sheetPr>
  <dimension ref="A1:CM623"/>
  <sheetViews>
    <sheetView showGridLines="0" zoomScaleNormal="100" workbookViewId="0">
      <selection activeCell="J1" sqref="J1"/>
    </sheetView>
  </sheetViews>
  <sheetFormatPr defaultColWidth="0" defaultRowHeight="12.75" x14ac:dyDescent="0.2"/>
  <cols>
    <col min="1" max="1" width="4" customWidth="1"/>
    <col min="2" max="2" width="43.42578125" customWidth="1"/>
    <col min="3" max="3" width="24.5703125" customWidth="1"/>
    <col min="4" max="4" width="7.5703125" customWidth="1"/>
    <col min="5" max="5" width="14.42578125" customWidth="1"/>
    <col min="6" max="6" width="14" style="16" customWidth="1"/>
    <col min="7" max="7" width="11.42578125" style="69" customWidth="1"/>
    <col min="8" max="8" width="11.42578125" style="70" customWidth="1"/>
    <col min="9" max="9" width="11.42578125" style="69" customWidth="1"/>
    <col min="10" max="10" width="17.42578125" style="20" customWidth="1"/>
    <col min="11" max="11" width="17.42578125" style="13" customWidth="1"/>
    <col min="12" max="13" width="17.42578125" style="18" customWidth="1"/>
    <col min="14" max="14" width="17.42578125" style="13" customWidth="1"/>
    <col min="15" max="15" width="17.42578125" style="18" customWidth="1"/>
    <col min="16" max="16" width="17.42578125" style="13" customWidth="1"/>
    <col min="17" max="17" width="17.42578125" style="18" customWidth="1"/>
    <col min="18" max="18" width="17.42578125" style="25" customWidth="1"/>
    <col min="19" max="21" width="17.42578125" style="18" customWidth="1"/>
    <col min="22" max="25" width="17.42578125" style="13" customWidth="1"/>
    <col min="26" max="26" width="17.42578125" style="18" customWidth="1"/>
    <col min="27" max="27" width="17.42578125" style="13" customWidth="1"/>
    <col min="28" max="30" width="17.42578125" style="18" customWidth="1"/>
    <col min="31" max="31" width="17.42578125" style="13" customWidth="1"/>
    <col min="32" max="32" width="17.42578125" style="18" customWidth="1"/>
    <col min="33" max="33" width="17.42578125" style="13" customWidth="1"/>
    <col min="34" max="34" width="17.42578125" style="18" customWidth="1"/>
    <col min="35" max="35" width="17.42578125" style="13" customWidth="1"/>
    <col min="36" max="36" width="17.42578125" style="18" customWidth="1"/>
    <col min="37" max="40" width="17.42578125" style="13" customWidth="1"/>
    <col min="41" max="42" width="9.140625" customWidth="1"/>
    <col min="43" max="43" width="9.140625" hidden="1" customWidth="1"/>
    <col min="44" max="89" width="0" hidden="1" customWidth="1"/>
    <col min="92" max="16384" width="9.140625" hidden="1"/>
  </cols>
  <sheetData>
    <row r="1" spans="1:41" ht="21" customHeight="1" x14ac:dyDescent="0.2">
      <c r="B1" s="52" t="s">
        <v>212</v>
      </c>
      <c r="N1" s="18"/>
    </row>
    <row r="2" spans="1:41" s="15" customFormat="1" ht="21" customHeight="1" x14ac:dyDescent="0.2">
      <c r="B2" s="44" t="s">
        <v>330</v>
      </c>
      <c r="F2" s="17"/>
      <c r="G2" s="56"/>
      <c r="H2" s="71"/>
      <c r="I2" s="56"/>
    </row>
    <row r="3" spans="1:41" s="15" customFormat="1" ht="21" customHeight="1" x14ac:dyDescent="0.2">
      <c r="B3" s="51" t="s">
        <v>511</v>
      </c>
      <c r="F3" s="17"/>
      <c r="G3" s="56"/>
      <c r="H3" s="71"/>
      <c r="I3" s="56"/>
    </row>
    <row r="4" spans="1:41" s="58" customFormat="1" ht="41.25" customHeight="1" x14ac:dyDescent="0.2">
      <c r="A4" s="57"/>
      <c r="B4" s="169" t="s">
        <v>62</v>
      </c>
      <c r="C4" s="170" t="s">
        <v>235</v>
      </c>
      <c r="D4" s="170" t="s">
        <v>234</v>
      </c>
      <c r="E4" s="170" t="s">
        <v>63</v>
      </c>
      <c r="F4" s="127" t="s">
        <v>120</v>
      </c>
      <c r="G4" s="171" t="s">
        <v>87</v>
      </c>
      <c r="H4" s="171" t="s">
        <v>1</v>
      </c>
      <c r="I4" s="171" t="s">
        <v>88</v>
      </c>
      <c r="J4" s="127" t="s">
        <v>3</v>
      </c>
      <c r="K4" s="127" t="s">
        <v>4</v>
      </c>
      <c r="L4" s="127" t="s">
        <v>5</v>
      </c>
      <c r="M4" s="127" t="s">
        <v>6</v>
      </c>
      <c r="N4" s="127" t="s">
        <v>7</v>
      </c>
      <c r="O4" s="127" t="s">
        <v>8</v>
      </c>
      <c r="P4" s="127" t="s">
        <v>9</v>
      </c>
      <c r="Q4" s="127" t="s">
        <v>10</v>
      </c>
      <c r="R4" s="127" t="s">
        <v>11</v>
      </c>
      <c r="S4" s="127" t="s">
        <v>12</v>
      </c>
      <c r="T4" s="127" t="s">
        <v>13</v>
      </c>
      <c r="U4" s="127" t="s">
        <v>14</v>
      </c>
      <c r="V4" s="127" t="s">
        <v>15</v>
      </c>
      <c r="W4" s="127" t="s">
        <v>16</v>
      </c>
      <c r="X4" s="127" t="s">
        <v>17</v>
      </c>
      <c r="Y4" s="127" t="s">
        <v>18</v>
      </c>
      <c r="Z4" s="127" t="s">
        <v>19</v>
      </c>
      <c r="AA4" s="127" t="s">
        <v>20</v>
      </c>
      <c r="AB4" s="127" t="s">
        <v>21</v>
      </c>
      <c r="AC4" s="127" t="s">
        <v>22</v>
      </c>
      <c r="AD4" s="127" t="s">
        <v>23</v>
      </c>
      <c r="AE4" s="127" t="s">
        <v>24</v>
      </c>
      <c r="AF4" s="127" t="s">
        <v>25</v>
      </c>
      <c r="AG4" s="127" t="s">
        <v>99</v>
      </c>
      <c r="AH4" s="127" t="s">
        <v>26</v>
      </c>
      <c r="AI4" s="127" t="s">
        <v>27</v>
      </c>
      <c r="AJ4" s="127" t="s">
        <v>28</v>
      </c>
      <c r="AK4" s="127" t="s">
        <v>29</v>
      </c>
      <c r="AL4" s="127" t="s">
        <v>30</v>
      </c>
      <c r="AM4" s="127" t="s">
        <v>31</v>
      </c>
      <c r="AN4" s="127" t="s">
        <v>32</v>
      </c>
      <c r="AO4" s="127" t="s">
        <v>33</v>
      </c>
    </row>
    <row r="5" spans="1:41" s="37" customFormat="1" ht="21" customHeight="1" x14ac:dyDescent="0.2">
      <c r="A5" s="3"/>
      <c r="B5" s="172" t="s">
        <v>256</v>
      </c>
      <c r="C5" s="113" t="s">
        <v>236</v>
      </c>
      <c r="D5" s="113" t="s">
        <v>237</v>
      </c>
      <c r="E5" s="149" t="s">
        <v>48</v>
      </c>
      <c r="F5" s="113">
        <f t="shared" ref="F5:F68" si="0">COUNT(J5:AO5)</f>
        <v>26</v>
      </c>
      <c r="G5" s="76">
        <f t="shared" ref="G5:G68" si="1">MIN(J5:AO5)</f>
        <v>25.4</v>
      </c>
      <c r="H5" s="175">
        <f t="shared" ref="H5:H68" si="2">IF(SUM(J5:AO5)&gt;0,AVERAGE(J5:AO5),0)</f>
        <v>43.681538461538473</v>
      </c>
      <c r="I5" s="76">
        <f t="shared" ref="I5:I68" si="3">MAX(J5:AO5)</f>
        <v>64</v>
      </c>
      <c r="J5" s="177">
        <v>41.4</v>
      </c>
      <c r="K5" s="177">
        <v>48</v>
      </c>
      <c r="L5" s="177">
        <v>30.6</v>
      </c>
      <c r="M5" s="177">
        <v>37.25</v>
      </c>
      <c r="N5" s="177"/>
      <c r="O5" s="177">
        <v>46</v>
      </c>
      <c r="P5" s="177">
        <v>64</v>
      </c>
      <c r="Q5" s="177"/>
      <c r="R5" s="177">
        <v>38</v>
      </c>
      <c r="S5" s="177"/>
      <c r="T5" s="177">
        <v>25.4</v>
      </c>
      <c r="U5" s="177">
        <v>52</v>
      </c>
      <c r="V5" s="177">
        <v>46.8</v>
      </c>
      <c r="W5" s="177">
        <v>49.6</v>
      </c>
      <c r="X5" s="177">
        <v>46.67</v>
      </c>
      <c r="Y5" s="177">
        <v>54.6</v>
      </c>
      <c r="Z5" s="177">
        <v>48.4</v>
      </c>
      <c r="AA5" s="177">
        <v>51.1</v>
      </c>
      <c r="AB5" s="177">
        <v>44</v>
      </c>
      <c r="AC5" s="177">
        <v>40</v>
      </c>
      <c r="AD5" s="177"/>
      <c r="AE5" s="177">
        <v>54.1</v>
      </c>
      <c r="AF5" s="177">
        <v>33</v>
      </c>
      <c r="AG5" s="177">
        <v>31.25</v>
      </c>
      <c r="AH5" s="177">
        <v>49.6</v>
      </c>
      <c r="AI5" s="177">
        <v>28.95</v>
      </c>
      <c r="AJ5" s="177"/>
      <c r="AK5" s="177">
        <v>46</v>
      </c>
      <c r="AL5" s="177"/>
      <c r="AM5" s="177">
        <v>42</v>
      </c>
      <c r="AN5" s="177">
        <v>45</v>
      </c>
      <c r="AO5" s="177">
        <v>42</v>
      </c>
    </row>
    <row r="6" spans="1:41" s="37" customFormat="1" ht="21" customHeight="1" x14ac:dyDescent="0.2">
      <c r="A6" s="3"/>
      <c r="B6" s="172" t="s">
        <v>256</v>
      </c>
      <c r="C6" s="113" t="s">
        <v>236</v>
      </c>
      <c r="D6" s="113" t="s">
        <v>237</v>
      </c>
      <c r="E6" s="149" t="s">
        <v>49</v>
      </c>
      <c r="F6" s="113">
        <f t="shared" si="0"/>
        <v>26</v>
      </c>
      <c r="G6" s="76">
        <f t="shared" si="1"/>
        <v>14.55</v>
      </c>
      <c r="H6" s="175">
        <f t="shared" si="2"/>
        <v>25.183461538461536</v>
      </c>
      <c r="I6" s="76">
        <f t="shared" si="3"/>
        <v>38.200000000000003</v>
      </c>
      <c r="J6" s="177">
        <v>27</v>
      </c>
      <c r="K6" s="177">
        <v>27</v>
      </c>
      <c r="L6" s="177">
        <v>15.3</v>
      </c>
      <c r="M6" s="177">
        <v>26.8</v>
      </c>
      <c r="N6" s="177"/>
      <c r="O6" s="177">
        <v>34</v>
      </c>
      <c r="P6" s="177">
        <v>32</v>
      </c>
      <c r="Q6" s="177"/>
      <c r="R6" s="177">
        <v>28</v>
      </c>
      <c r="S6" s="177"/>
      <c r="T6" s="177">
        <v>17</v>
      </c>
      <c r="U6" s="177">
        <v>31.2</v>
      </c>
      <c r="V6" s="177">
        <v>23.3</v>
      </c>
      <c r="W6" s="177">
        <v>29.7</v>
      </c>
      <c r="X6" s="177">
        <v>26.67</v>
      </c>
      <c r="Y6" s="177">
        <v>38.200000000000003</v>
      </c>
      <c r="Z6" s="177">
        <v>24.1</v>
      </c>
      <c r="AA6" s="177">
        <v>30</v>
      </c>
      <c r="AB6" s="177">
        <v>22</v>
      </c>
      <c r="AC6" s="177">
        <v>20</v>
      </c>
      <c r="AD6" s="177"/>
      <c r="AE6" s="177">
        <v>27.05</v>
      </c>
      <c r="AF6" s="177">
        <v>16.100000000000001</v>
      </c>
      <c r="AG6" s="177">
        <v>25</v>
      </c>
      <c r="AH6" s="177">
        <v>24.8</v>
      </c>
      <c r="AI6" s="177">
        <v>14.55</v>
      </c>
      <c r="AJ6" s="177"/>
      <c r="AK6" s="177">
        <v>23</v>
      </c>
      <c r="AL6" s="177"/>
      <c r="AM6" s="177">
        <v>21</v>
      </c>
      <c r="AN6" s="177">
        <v>30</v>
      </c>
      <c r="AO6" s="177">
        <v>21</v>
      </c>
    </row>
    <row r="7" spans="1:41" s="37" customFormat="1" ht="21" customHeight="1" x14ac:dyDescent="0.2">
      <c r="A7" s="3"/>
      <c r="B7" s="172" t="s">
        <v>256</v>
      </c>
      <c r="C7" s="113" t="s">
        <v>236</v>
      </c>
      <c r="D7" s="113" t="s">
        <v>237</v>
      </c>
      <c r="E7" s="149" t="s">
        <v>57</v>
      </c>
      <c r="F7" s="113">
        <f t="shared" si="0"/>
        <v>19</v>
      </c>
      <c r="G7" s="76">
        <f t="shared" si="1"/>
        <v>14.55</v>
      </c>
      <c r="H7" s="175">
        <f t="shared" si="2"/>
        <v>28.087894736842109</v>
      </c>
      <c r="I7" s="76">
        <f t="shared" si="3"/>
        <v>46.67</v>
      </c>
      <c r="J7" s="177">
        <v>27</v>
      </c>
      <c r="K7" s="177">
        <v>27</v>
      </c>
      <c r="L7" s="177">
        <v>15.3</v>
      </c>
      <c r="M7" s="177">
        <v>26.8</v>
      </c>
      <c r="N7" s="177"/>
      <c r="O7" s="177">
        <v>34</v>
      </c>
      <c r="P7" s="177"/>
      <c r="Q7" s="177"/>
      <c r="R7" s="177">
        <v>28</v>
      </c>
      <c r="S7" s="177"/>
      <c r="T7" s="177"/>
      <c r="U7" s="177"/>
      <c r="V7" s="177">
        <v>23.3</v>
      </c>
      <c r="W7" s="177">
        <v>29.7</v>
      </c>
      <c r="X7" s="177">
        <v>46.67</v>
      </c>
      <c r="Y7" s="177"/>
      <c r="Z7" s="177">
        <v>24.1</v>
      </c>
      <c r="AA7" s="177"/>
      <c r="AB7" s="177">
        <v>22</v>
      </c>
      <c r="AC7" s="177">
        <v>20</v>
      </c>
      <c r="AD7" s="177"/>
      <c r="AE7" s="177"/>
      <c r="AF7" s="177">
        <v>33</v>
      </c>
      <c r="AG7" s="177">
        <v>31.25</v>
      </c>
      <c r="AH7" s="177"/>
      <c r="AI7" s="177">
        <v>14.55</v>
      </c>
      <c r="AJ7" s="177"/>
      <c r="AK7" s="177">
        <v>23</v>
      </c>
      <c r="AL7" s="177"/>
      <c r="AM7" s="177">
        <v>42</v>
      </c>
      <c r="AN7" s="177">
        <v>45</v>
      </c>
      <c r="AO7" s="177">
        <v>21</v>
      </c>
    </row>
    <row r="8" spans="1:41" s="37" customFormat="1" ht="21" customHeight="1" x14ac:dyDescent="0.2">
      <c r="A8" s="3"/>
      <c r="B8" s="172" t="s">
        <v>256</v>
      </c>
      <c r="C8" s="113" t="s">
        <v>236</v>
      </c>
      <c r="D8" s="113" t="s">
        <v>237</v>
      </c>
      <c r="E8" s="149" t="s">
        <v>43</v>
      </c>
      <c r="F8" s="113">
        <f t="shared" si="0"/>
        <v>14</v>
      </c>
      <c r="G8" s="76">
        <f t="shared" si="1"/>
        <v>16.600000000000001</v>
      </c>
      <c r="H8" s="175">
        <f t="shared" si="2"/>
        <v>29.226428571428574</v>
      </c>
      <c r="I8" s="76">
        <f t="shared" si="3"/>
        <v>46.67</v>
      </c>
      <c r="J8" s="177">
        <v>16.600000000000001</v>
      </c>
      <c r="K8" s="177">
        <v>27</v>
      </c>
      <c r="L8" s="177">
        <v>30.6</v>
      </c>
      <c r="M8" s="177"/>
      <c r="N8" s="177"/>
      <c r="O8" s="177">
        <v>34</v>
      </c>
      <c r="P8" s="177"/>
      <c r="Q8" s="177"/>
      <c r="R8" s="177">
        <v>28</v>
      </c>
      <c r="S8" s="177"/>
      <c r="T8" s="177"/>
      <c r="U8" s="177"/>
      <c r="V8" s="177"/>
      <c r="W8" s="177"/>
      <c r="X8" s="177">
        <v>46.67</v>
      </c>
      <c r="Y8" s="177"/>
      <c r="Z8" s="177">
        <v>24.1</v>
      </c>
      <c r="AA8" s="177"/>
      <c r="AB8" s="177">
        <v>22</v>
      </c>
      <c r="AC8" s="177"/>
      <c r="AD8" s="177"/>
      <c r="AE8" s="177"/>
      <c r="AF8" s="177">
        <v>33</v>
      </c>
      <c r="AG8" s="177">
        <v>31.25</v>
      </c>
      <c r="AH8" s="177"/>
      <c r="AI8" s="177">
        <v>28.95</v>
      </c>
      <c r="AJ8" s="177"/>
      <c r="AK8" s="177"/>
      <c r="AL8" s="177"/>
      <c r="AM8" s="177">
        <v>21</v>
      </c>
      <c r="AN8" s="177">
        <v>45</v>
      </c>
      <c r="AO8" s="177">
        <v>21</v>
      </c>
    </row>
    <row r="9" spans="1:41" s="64" customFormat="1" ht="21" customHeight="1" x14ac:dyDescent="0.2">
      <c r="A9" s="3"/>
      <c r="B9" s="172" t="s">
        <v>262</v>
      </c>
      <c r="C9" s="113" t="s">
        <v>100</v>
      </c>
      <c r="D9" s="113" t="s">
        <v>237</v>
      </c>
      <c r="E9" s="149" t="s">
        <v>48</v>
      </c>
      <c r="F9" s="113">
        <f t="shared" si="0"/>
        <v>14</v>
      </c>
      <c r="G9" s="76">
        <f t="shared" si="1"/>
        <v>27.3</v>
      </c>
      <c r="H9" s="175">
        <f t="shared" si="2"/>
        <v>40.950000000000003</v>
      </c>
      <c r="I9" s="76">
        <f t="shared" si="3"/>
        <v>70</v>
      </c>
      <c r="J9" s="177"/>
      <c r="K9" s="177">
        <v>48</v>
      </c>
      <c r="L9" s="177"/>
      <c r="M9" s="177"/>
      <c r="N9" s="177"/>
      <c r="O9" s="177">
        <v>28</v>
      </c>
      <c r="P9" s="177">
        <v>56</v>
      </c>
      <c r="Q9" s="177"/>
      <c r="R9" s="177"/>
      <c r="S9" s="177"/>
      <c r="T9" s="177">
        <v>43.3</v>
      </c>
      <c r="U9" s="177"/>
      <c r="V9" s="177"/>
      <c r="W9" s="177"/>
      <c r="X9" s="177">
        <v>45</v>
      </c>
      <c r="Y9" s="177">
        <v>36</v>
      </c>
      <c r="Z9" s="177">
        <v>32.15</v>
      </c>
      <c r="AA9" s="177"/>
      <c r="AB9" s="177">
        <v>28</v>
      </c>
      <c r="AC9" s="177">
        <v>30</v>
      </c>
      <c r="AD9" s="177"/>
      <c r="AE9" s="177">
        <v>70</v>
      </c>
      <c r="AF9" s="177">
        <v>27.3</v>
      </c>
      <c r="AG9" s="177">
        <v>47.1</v>
      </c>
      <c r="AH9" s="177"/>
      <c r="AI9" s="177"/>
      <c r="AJ9" s="177"/>
      <c r="AK9" s="177">
        <v>40.450000000000003</v>
      </c>
      <c r="AL9" s="177"/>
      <c r="AM9" s="177">
        <v>42</v>
      </c>
      <c r="AN9" s="177"/>
      <c r="AO9" s="177"/>
    </row>
    <row r="10" spans="1:41" s="64" customFormat="1" ht="21" customHeight="1" x14ac:dyDescent="0.2">
      <c r="A10" s="3"/>
      <c r="B10" s="172" t="s">
        <v>262</v>
      </c>
      <c r="C10" s="113" t="s">
        <v>100</v>
      </c>
      <c r="D10" s="113" t="s">
        <v>237</v>
      </c>
      <c r="E10" s="149" t="s">
        <v>49</v>
      </c>
      <c r="F10" s="113">
        <f t="shared" si="0"/>
        <v>14</v>
      </c>
      <c r="G10" s="76">
        <f t="shared" si="1"/>
        <v>13.5</v>
      </c>
      <c r="H10" s="175">
        <f t="shared" si="2"/>
        <v>23.157142857142855</v>
      </c>
      <c r="I10" s="76">
        <f t="shared" si="3"/>
        <v>37.65</v>
      </c>
      <c r="J10" s="177"/>
      <c r="K10" s="177">
        <v>27</v>
      </c>
      <c r="L10" s="177"/>
      <c r="M10" s="177"/>
      <c r="N10" s="177"/>
      <c r="O10" s="177">
        <v>20</v>
      </c>
      <c r="P10" s="177">
        <v>28</v>
      </c>
      <c r="Q10" s="177"/>
      <c r="R10" s="177"/>
      <c r="S10" s="177"/>
      <c r="T10" s="177">
        <v>29</v>
      </c>
      <c r="U10" s="177"/>
      <c r="V10" s="177"/>
      <c r="W10" s="177"/>
      <c r="X10" s="177">
        <v>22.5</v>
      </c>
      <c r="Y10" s="177">
        <v>25.2</v>
      </c>
      <c r="Z10" s="177">
        <v>16.100000000000001</v>
      </c>
      <c r="AA10" s="177"/>
      <c r="AB10" s="177">
        <v>14</v>
      </c>
      <c r="AC10" s="177">
        <v>15</v>
      </c>
      <c r="AD10" s="177"/>
      <c r="AE10" s="177">
        <v>35</v>
      </c>
      <c r="AF10" s="177">
        <v>13.5</v>
      </c>
      <c r="AG10" s="177">
        <v>37.65</v>
      </c>
      <c r="AH10" s="177"/>
      <c r="AI10" s="177"/>
      <c r="AJ10" s="177"/>
      <c r="AK10" s="177">
        <v>20.25</v>
      </c>
      <c r="AL10" s="177"/>
      <c r="AM10" s="177">
        <v>21</v>
      </c>
      <c r="AN10" s="177"/>
      <c r="AO10" s="177"/>
    </row>
    <row r="11" spans="1:41" s="64" customFormat="1" ht="21" customHeight="1" x14ac:dyDescent="0.2">
      <c r="A11" s="3"/>
      <c r="B11" s="172" t="s">
        <v>262</v>
      </c>
      <c r="C11" s="113" t="s">
        <v>100</v>
      </c>
      <c r="D11" s="113" t="s">
        <v>237</v>
      </c>
      <c r="E11" s="149" t="s">
        <v>57</v>
      </c>
      <c r="F11" s="113">
        <f t="shared" si="0"/>
        <v>10</v>
      </c>
      <c r="G11" s="76">
        <f t="shared" si="1"/>
        <v>14</v>
      </c>
      <c r="H11" s="175">
        <f t="shared" si="2"/>
        <v>31.195</v>
      </c>
      <c r="I11" s="76">
        <f t="shared" si="3"/>
        <v>70</v>
      </c>
      <c r="J11" s="177"/>
      <c r="K11" s="177">
        <v>27</v>
      </c>
      <c r="L11" s="177"/>
      <c r="M11" s="177"/>
      <c r="N11" s="177"/>
      <c r="O11" s="177">
        <v>20</v>
      </c>
      <c r="P11" s="177"/>
      <c r="Q11" s="177"/>
      <c r="R11" s="177"/>
      <c r="S11" s="177"/>
      <c r="T11" s="177"/>
      <c r="U11" s="177"/>
      <c r="V11" s="177"/>
      <c r="W11" s="177"/>
      <c r="X11" s="177">
        <v>22.5</v>
      </c>
      <c r="Y11" s="177"/>
      <c r="Z11" s="177">
        <v>16.100000000000001</v>
      </c>
      <c r="AA11" s="177"/>
      <c r="AB11" s="177">
        <v>14</v>
      </c>
      <c r="AC11" s="177"/>
      <c r="AD11" s="177"/>
      <c r="AE11" s="177">
        <v>70</v>
      </c>
      <c r="AF11" s="177">
        <v>33</v>
      </c>
      <c r="AG11" s="177">
        <v>47.1</v>
      </c>
      <c r="AH11" s="177"/>
      <c r="AI11" s="177"/>
      <c r="AJ11" s="177"/>
      <c r="AK11" s="177">
        <v>20.25</v>
      </c>
      <c r="AL11" s="177"/>
      <c r="AM11" s="177">
        <v>42</v>
      </c>
      <c r="AN11" s="177"/>
      <c r="AO11" s="177"/>
    </row>
    <row r="12" spans="1:41" s="64" customFormat="1" ht="21" customHeight="1" x14ac:dyDescent="0.2">
      <c r="A12" s="3"/>
      <c r="B12" s="172" t="s">
        <v>262</v>
      </c>
      <c r="C12" s="113" t="s">
        <v>100</v>
      </c>
      <c r="D12" s="113" t="s">
        <v>237</v>
      </c>
      <c r="E12" s="149" t="s">
        <v>43</v>
      </c>
      <c r="F12" s="113">
        <f t="shared" si="0"/>
        <v>9</v>
      </c>
      <c r="G12" s="76">
        <f t="shared" si="1"/>
        <v>14</v>
      </c>
      <c r="H12" s="175">
        <f t="shared" si="2"/>
        <v>30.077777777777776</v>
      </c>
      <c r="I12" s="76">
        <f t="shared" si="3"/>
        <v>70</v>
      </c>
      <c r="J12" s="177"/>
      <c r="K12" s="177">
        <v>27</v>
      </c>
      <c r="L12" s="177"/>
      <c r="M12" s="177"/>
      <c r="N12" s="177"/>
      <c r="O12" s="177">
        <v>20</v>
      </c>
      <c r="P12" s="177"/>
      <c r="Q12" s="177"/>
      <c r="R12" s="177"/>
      <c r="S12" s="177"/>
      <c r="T12" s="177"/>
      <c r="U12" s="177"/>
      <c r="V12" s="177"/>
      <c r="W12" s="177"/>
      <c r="X12" s="177">
        <v>22.5</v>
      </c>
      <c r="Y12" s="177"/>
      <c r="Z12" s="177">
        <v>16.100000000000001</v>
      </c>
      <c r="AA12" s="177"/>
      <c r="AB12" s="177">
        <v>14</v>
      </c>
      <c r="AC12" s="177"/>
      <c r="AD12" s="177"/>
      <c r="AE12" s="177">
        <v>70</v>
      </c>
      <c r="AF12" s="177">
        <v>33</v>
      </c>
      <c r="AG12" s="177">
        <v>47.1</v>
      </c>
      <c r="AH12" s="177"/>
      <c r="AI12" s="177"/>
      <c r="AJ12" s="177"/>
      <c r="AK12" s="177"/>
      <c r="AL12" s="177"/>
      <c r="AM12" s="177">
        <v>21</v>
      </c>
      <c r="AN12" s="177"/>
      <c r="AO12" s="177"/>
    </row>
    <row r="13" spans="1:41" s="37" customFormat="1" ht="21" customHeight="1" x14ac:dyDescent="0.2">
      <c r="A13" s="3"/>
      <c r="B13" s="172" t="s">
        <v>257</v>
      </c>
      <c r="C13" s="113" t="s">
        <v>236</v>
      </c>
      <c r="D13" s="113" t="s">
        <v>237</v>
      </c>
      <c r="E13" s="149" t="s">
        <v>48</v>
      </c>
      <c r="F13" s="113">
        <f t="shared" si="0"/>
        <v>24</v>
      </c>
      <c r="G13" s="76">
        <f t="shared" si="1"/>
        <v>10</v>
      </c>
      <c r="H13" s="175">
        <f t="shared" si="2"/>
        <v>45.748750000000008</v>
      </c>
      <c r="I13" s="76">
        <f t="shared" si="3"/>
        <v>135</v>
      </c>
      <c r="J13" s="177">
        <v>41.4</v>
      </c>
      <c r="K13" s="177">
        <v>48</v>
      </c>
      <c r="L13" s="177">
        <v>30.6</v>
      </c>
      <c r="M13" s="177">
        <v>37.25</v>
      </c>
      <c r="N13" s="177"/>
      <c r="O13" s="177">
        <v>46</v>
      </c>
      <c r="P13" s="177">
        <v>64</v>
      </c>
      <c r="Q13" s="177"/>
      <c r="R13" s="177">
        <v>38</v>
      </c>
      <c r="S13" s="177"/>
      <c r="T13" s="177"/>
      <c r="U13" s="177">
        <v>54.65</v>
      </c>
      <c r="V13" s="177">
        <v>46.8</v>
      </c>
      <c r="W13" s="177">
        <v>49.6</v>
      </c>
      <c r="X13" s="177">
        <v>46.67</v>
      </c>
      <c r="Y13" s="177">
        <v>54.6</v>
      </c>
      <c r="Z13" s="177"/>
      <c r="AA13" s="177">
        <v>51.1</v>
      </c>
      <c r="AB13" s="177">
        <v>44</v>
      </c>
      <c r="AC13" s="177">
        <v>40</v>
      </c>
      <c r="AD13" s="177"/>
      <c r="AE13" s="177">
        <v>25.65</v>
      </c>
      <c r="AF13" s="177">
        <v>31.7</v>
      </c>
      <c r="AG13" s="177">
        <v>10</v>
      </c>
      <c r="AH13" s="177"/>
      <c r="AI13" s="177">
        <v>28.95</v>
      </c>
      <c r="AJ13" s="177"/>
      <c r="AK13" s="177">
        <v>46</v>
      </c>
      <c r="AL13" s="177">
        <v>135</v>
      </c>
      <c r="AM13" s="177">
        <v>42</v>
      </c>
      <c r="AN13" s="177">
        <v>45</v>
      </c>
      <c r="AO13" s="177">
        <v>41</v>
      </c>
    </row>
    <row r="14" spans="1:41" s="37" customFormat="1" ht="21" customHeight="1" x14ac:dyDescent="0.2">
      <c r="A14" s="3"/>
      <c r="B14" s="172" t="s">
        <v>257</v>
      </c>
      <c r="C14" s="113" t="s">
        <v>236</v>
      </c>
      <c r="D14" s="113" t="s">
        <v>237</v>
      </c>
      <c r="E14" s="149" t="s">
        <v>49</v>
      </c>
      <c r="F14" s="113">
        <f t="shared" si="0"/>
        <v>23</v>
      </c>
      <c r="G14" s="76">
        <f t="shared" si="1"/>
        <v>8</v>
      </c>
      <c r="H14" s="175">
        <f t="shared" si="2"/>
        <v>27.99217391304348</v>
      </c>
      <c r="I14" s="76">
        <f t="shared" si="3"/>
        <v>105</v>
      </c>
      <c r="J14" s="177">
        <v>27</v>
      </c>
      <c r="K14" s="177">
        <v>27</v>
      </c>
      <c r="L14" s="177">
        <v>15.3</v>
      </c>
      <c r="M14" s="177">
        <v>26.8</v>
      </c>
      <c r="N14" s="177"/>
      <c r="O14" s="177">
        <v>34</v>
      </c>
      <c r="P14" s="177">
        <v>32</v>
      </c>
      <c r="Q14" s="177"/>
      <c r="R14" s="177">
        <v>28</v>
      </c>
      <c r="S14" s="177"/>
      <c r="T14" s="177"/>
      <c r="U14" s="177">
        <v>39.200000000000003</v>
      </c>
      <c r="V14" s="177">
        <v>23.3</v>
      </c>
      <c r="W14" s="177">
        <v>29.7</v>
      </c>
      <c r="X14" s="177">
        <v>26.67</v>
      </c>
      <c r="Y14" s="177">
        <v>38.200000000000003</v>
      </c>
      <c r="Z14" s="177"/>
      <c r="AA14" s="177"/>
      <c r="AB14" s="177">
        <v>20.8</v>
      </c>
      <c r="AC14" s="177">
        <v>20</v>
      </c>
      <c r="AD14" s="177"/>
      <c r="AE14" s="177">
        <v>18</v>
      </c>
      <c r="AF14" s="177">
        <v>15.3</v>
      </c>
      <c r="AG14" s="177">
        <v>8</v>
      </c>
      <c r="AH14" s="177"/>
      <c r="AI14" s="177">
        <v>14.55</v>
      </c>
      <c r="AJ14" s="177"/>
      <c r="AK14" s="177">
        <v>23</v>
      </c>
      <c r="AL14" s="177">
        <v>105</v>
      </c>
      <c r="AM14" s="177">
        <v>21</v>
      </c>
      <c r="AN14" s="177">
        <v>30</v>
      </c>
      <c r="AO14" s="177">
        <v>21</v>
      </c>
    </row>
    <row r="15" spans="1:41" s="37" customFormat="1" ht="21" customHeight="1" x14ac:dyDescent="0.2">
      <c r="A15" s="3"/>
      <c r="B15" s="172" t="s">
        <v>257</v>
      </c>
      <c r="C15" s="113" t="s">
        <v>236</v>
      </c>
      <c r="D15" s="113" t="s">
        <v>237</v>
      </c>
      <c r="E15" s="149" t="s">
        <v>57</v>
      </c>
      <c r="F15" s="113">
        <f t="shared" si="0"/>
        <v>19</v>
      </c>
      <c r="G15" s="76">
        <f t="shared" si="1"/>
        <v>10</v>
      </c>
      <c r="H15" s="175">
        <f t="shared" si="2"/>
        <v>26.919473684210526</v>
      </c>
      <c r="I15" s="76">
        <f t="shared" si="3"/>
        <v>46.67</v>
      </c>
      <c r="J15" s="177">
        <v>27</v>
      </c>
      <c r="K15" s="177">
        <v>27</v>
      </c>
      <c r="L15" s="177">
        <v>15.3</v>
      </c>
      <c r="M15" s="177">
        <v>26.8</v>
      </c>
      <c r="N15" s="177"/>
      <c r="O15" s="177">
        <v>34</v>
      </c>
      <c r="P15" s="177"/>
      <c r="Q15" s="177"/>
      <c r="R15" s="177">
        <v>28</v>
      </c>
      <c r="S15" s="177"/>
      <c r="T15" s="177"/>
      <c r="U15" s="177"/>
      <c r="V15" s="177">
        <v>23.3</v>
      </c>
      <c r="W15" s="177">
        <v>29.7</v>
      </c>
      <c r="X15" s="177">
        <v>46.67</v>
      </c>
      <c r="Y15" s="177"/>
      <c r="Z15" s="177"/>
      <c r="AA15" s="177"/>
      <c r="AB15" s="177">
        <v>20.8</v>
      </c>
      <c r="AC15" s="177">
        <v>20</v>
      </c>
      <c r="AD15" s="177"/>
      <c r="AE15" s="177">
        <v>25.65</v>
      </c>
      <c r="AF15" s="177">
        <v>31.7</v>
      </c>
      <c r="AG15" s="177">
        <v>10</v>
      </c>
      <c r="AH15" s="177"/>
      <c r="AI15" s="177">
        <v>14.55</v>
      </c>
      <c r="AJ15" s="177"/>
      <c r="AK15" s="177">
        <v>23</v>
      </c>
      <c r="AL15" s="177"/>
      <c r="AM15" s="177">
        <v>42</v>
      </c>
      <c r="AN15" s="177">
        <v>45</v>
      </c>
      <c r="AO15" s="177">
        <v>21</v>
      </c>
    </row>
    <row r="16" spans="1:41" s="37" customFormat="1" ht="21" customHeight="1" x14ac:dyDescent="0.2">
      <c r="A16" s="3"/>
      <c r="B16" s="172" t="s">
        <v>257</v>
      </c>
      <c r="C16" s="113" t="s">
        <v>236</v>
      </c>
      <c r="D16" s="113" t="s">
        <v>237</v>
      </c>
      <c r="E16" s="149" t="s">
        <v>43</v>
      </c>
      <c r="F16" s="113">
        <f t="shared" si="0"/>
        <v>14</v>
      </c>
      <c r="G16" s="76">
        <f t="shared" si="1"/>
        <v>10</v>
      </c>
      <c r="H16" s="175">
        <f t="shared" si="2"/>
        <v>27.640714285714289</v>
      </c>
      <c r="I16" s="76">
        <f t="shared" si="3"/>
        <v>46.67</v>
      </c>
      <c r="J16" s="177">
        <v>16.600000000000001</v>
      </c>
      <c r="K16" s="177">
        <v>27</v>
      </c>
      <c r="L16" s="177">
        <v>30.6</v>
      </c>
      <c r="M16" s="177"/>
      <c r="N16" s="177"/>
      <c r="O16" s="177">
        <v>34</v>
      </c>
      <c r="P16" s="177"/>
      <c r="Q16" s="177"/>
      <c r="R16" s="177">
        <v>28</v>
      </c>
      <c r="S16" s="177"/>
      <c r="T16" s="177"/>
      <c r="U16" s="177"/>
      <c r="V16" s="177"/>
      <c r="W16" s="177"/>
      <c r="X16" s="177">
        <v>46.67</v>
      </c>
      <c r="Y16" s="177"/>
      <c r="Z16" s="177"/>
      <c r="AA16" s="177"/>
      <c r="AB16" s="177">
        <v>20.8</v>
      </c>
      <c r="AC16" s="177"/>
      <c r="AD16" s="177"/>
      <c r="AE16" s="177">
        <v>25.65</v>
      </c>
      <c r="AF16" s="177">
        <v>31.7</v>
      </c>
      <c r="AG16" s="177">
        <v>10</v>
      </c>
      <c r="AH16" s="177"/>
      <c r="AI16" s="177">
        <v>28.95</v>
      </c>
      <c r="AJ16" s="177"/>
      <c r="AK16" s="177"/>
      <c r="AL16" s="177"/>
      <c r="AM16" s="177">
        <v>21</v>
      </c>
      <c r="AN16" s="177">
        <v>45</v>
      </c>
      <c r="AO16" s="177">
        <v>21</v>
      </c>
    </row>
    <row r="17" spans="1:41" s="37" customFormat="1" ht="21" customHeight="1" x14ac:dyDescent="0.2">
      <c r="A17" s="3"/>
      <c r="B17" s="172" t="s">
        <v>258</v>
      </c>
      <c r="C17" s="113" t="s">
        <v>236</v>
      </c>
      <c r="D17" s="113" t="s">
        <v>237</v>
      </c>
      <c r="E17" s="149" t="s">
        <v>48</v>
      </c>
      <c r="F17" s="113">
        <f t="shared" si="0"/>
        <v>22</v>
      </c>
      <c r="G17" s="76">
        <f t="shared" si="1"/>
        <v>10</v>
      </c>
      <c r="H17" s="175">
        <f t="shared" si="2"/>
        <v>41.287272727272736</v>
      </c>
      <c r="I17" s="76">
        <f t="shared" si="3"/>
        <v>64</v>
      </c>
      <c r="J17" s="177">
        <v>41.4</v>
      </c>
      <c r="K17" s="177">
        <v>48</v>
      </c>
      <c r="L17" s="177">
        <v>30.6</v>
      </c>
      <c r="M17" s="177">
        <v>37.25</v>
      </c>
      <c r="N17" s="177"/>
      <c r="O17" s="177">
        <v>46</v>
      </c>
      <c r="P17" s="177">
        <v>64</v>
      </c>
      <c r="Q17" s="177"/>
      <c r="R17" s="177">
        <v>38</v>
      </c>
      <c r="S17" s="177"/>
      <c r="T17" s="177"/>
      <c r="U17" s="177"/>
      <c r="V17" s="177">
        <v>46.8</v>
      </c>
      <c r="W17" s="177">
        <v>49.6</v>
      </c>
      <c r="X17" s="177">
        <v>46.67</v>
      </c>
      <c r="Y17" s="177">
        <v>54.6</v>
      </c>
      <c r="Z17" s="177"/>
      <c r="AA17" s="177">
        <v>51.1</v>
      </c>
      <c r="AB17" s="177">
        <v>44</v>
      </c>
      <c r="AC17" s="177">
        <v>40</v>
      </c>
      <c r="AD17" s="177"/>
      <c r="AE17" s="177">
        <v>25.65</v>
      </c>
      <c r="AF17" s="177">
        <v>31.7</v>
      </c>
      <c r="AG17" s="177">
        <v>10</v>
      </c>
      <c r="AH17" s="177"/>
      <c r="AI17" s="177">
        <v>28.95</v>
      </c>
      <c r="AJ17" s="177"/>
      <c r="AK17" s="177">
        <v>46</v>
      </c>
      <c r="AL17" s="177"/>
      <c r="AM17" s="177">
        <v>42</v>
      </c>
      <c r="AN17" s="177">
        <v>45</v>
      </c>
      <c r="AO17" s="177">
        <v>41</v>
      </c>
    </row>
    <row r="18" spans="1:41" s="37" customFormat="1" ht="21" customHeight="1" x14ac:dyDescent="0.2">
      <c r="A18" s="3"/>
      <c r="B18" s="172" t="s">
        <v>258</v>
      </c>
      <c r="C18" s="113" t="s">
        <v>236</v>
      </c>
      <c r="D18" s="113" t="s">
        <v>237</v>
      </c>
      <c r="E18" s="149" t="s">
        <v>49</v>
      </c>
      <c r="F18" s="113">
        <f t="shared" si="0"/>
        <v>21</v>
      </c>
      <c r="G18" s="76">
        <f t="shared" si="1"/>
        <v>8</v>
      </c>
      <c r="H18" s="175">
        <f t="shared" si="2"/>
        <v>23.562857142857144</v>
      </c>
      <c r="I18" s="76">
        <f t="shared" si="3"/>
        <v>38.200000000000003</v>
      </c>
      <c r="J18" s="177">
        <v>27</v>
      </c>
      <c r="K18" s="177">
        <v>27</v>
      </c>
      <c r="L18" s="177">
        <v>15.3</v>
      </c>
      <c r="M18" s="177">
        <v>26.8</v>
      </c>
      <c r="N18" s="177"/>
      <c r="O18" s="177">
        <v>34</v>
      </c>
      <c r="P18" s="177">
        <v>32</v>
      </c>
      <c r="Q18" s="177"/>
      <c r="R18" s="177">
        <v>28</v>
      </c>
      <c r="S18" s="177"/>
      <c r="T18" s="177"/>
      <c r="U18" s="177"/>
      <c r="V18" s="177">
        <v>23.3</v>
      </c>
      <c r="W18" s="177">
        <v>29.7</v>
      </c>
      <c r="X18" s="177">
        <v>26.67</v>
      </c>
      <c r="Y18" s="177">
        <v>38.200000000000003</v>
      </c>
      <c r="Z18" s="177"/>
      <c r="AA18" s="177"/>
      <c r="AB18" s="177">
        <v>20.8</v>
      </c>
      <c r="AC18" s="177">
        <v>20</v>
      </c>
      <c r="AD18" s="177"/>
      <c r="AE18" s="177">
        <v>13.2</v>
      </c>
      <c r="AF18" s="177">
        <v>15.3</v>
      </c>
      <c r="AG18" s="177">
        <v>8</v>
      </c>
      <c r="AH18" s="177"/>
      <c r="AI18" s="177">
        <v>14.55</v>
      </c>
      <c r="AJ18" s="177"/>
      <c r="AK18" s="177">
        <v>23</v>
      </c>
      <c r="AL18" s="177"/>
      <c r="AM18" s="177">
        <v>21</v>
      </c>
      <c r="AN18" s="177">
        <v>30</v>
      </c>
      <c r="AO18" s="177">
        <v>21</v>
      </c>
    </row>
    <row r="19" spans="1:41" s="37" customFormat="1" ht="21" customHeight="1" x14ac:dyDescent="0.2">
      <c r="A19" s="3"/>
      <c r="B19" s="172" t="s">
        <v>258</v>
      </c>
      <c r="C19" s="113" t="s">
        <v>236</v>
      </c>
      <c r="D19" s="113" t="s">
        <v>237</v>
      </c>
      <c r="E19" s="149" t="s">
        <v>57</v>
      </c>
      <c r="F19" s="113">
        <f t="shared" si="0"/>
        <v>19</v>
      </c>
      <c r="G19" s="76">
        <f t="shared" si="1"/>
        <v>10</v>
      </c>
      <c r="H19" s="175">
        <f t="shared" si="2"/>
        <v>26.919473684210526</v>
      </c>
      <c r="I19" s="76">
        <f t="shared" si="3"/>
        <v>46.67</v>
      </c>
      <c r="J19" s="177">
        <v>27</v>
      </c>
      <c r="K19" s="177">
        <v>27</v>
      </c>
      <c r="L19" s="177">
        <v>15.3</v>
      </c>
      <c r="M19" s="177">
        <v>26.8</v>
      </c>
      <c r="N19" s="177"/>
      <c r="O19" s="177">
        <v>34</v>
      </c>
      <c r="P19" s="177"/>
      <c r="Q19" s="177"/>
      <c r="R19" s="177">
        <v>28</v>
      </c>
      <c r="S19" s="177"/>
      <c r="T19" s="177"/>
      <c r="U19" s="177"/>
      <c r="V19" s="177">
        <v>23.3</v>
      </c>
      <c r="W19" s="177">
        <v>29.7</v>
      </c>
      <c r="X19" s="177">
        <v>46.67</v>
      </c>
      <c r="Y19" s="177"/>
      <c r="Z19" s="177"/>
      <c r="AA19" s="177"/>
      <c r="AB19" s="177">
        <v>20.8</v>
      </c>
      <c r="AC19" s="177">
        <v>20</v>
      </c>
      <c r="AD19" s="177"/>
      <c r="AE19" s="177">
        <v>25.65</v>
      </c>
      <c r="AF19" s="177">
        <v>31.7</v>
      </c>
      <c r="AG19" s="177">
        <v>10</v>
      </c>
      <c r="AH19" s="177"/>
      <c r="AI19" s="177">
        <v>14.55</v>
      </c>
      <c r="AJ19" s="177"/>
      <c r="AK19" s="177">
        <v>23</v>
      </c>
      <c r="AL19" s="177"/>
      <c r="AM19" s="177">
        <v>42</v>
      </c>
      <c r="AN19" s="177">
        <v>45</v>
      </c>
      <c r="AO19" s="177">
        <v>21</v>
      </c>
    </row>
    <row r="20" spans="1:41" s="37" customFormat="1" ht="21" customHeight="1" x14ac:dyDescent="0.2">
      <c r="A20" s="3"/>
      <c r="B20" s="172" t="s">
        <v>258</v>
      </c>
      <c r="C20" s="113" t="s">
        <v>236</v>
      </c>
      <c r="D20" s="113" t="s">
        <v>237</v>
      </c>
      <c r="E20" s="149" t="s">
        <v>43</v>
      </c>
      <c r="F20" s="113">
        <f t="shared" si="0"/>
        <v>14</v>
      </c>
      <c r="G20" s="76">
        <f t="shared" si="1"/>
        <v>10</v>
      </c>
      <c r="H20" s="175">
        <f t="shared" si="2"/>
        <v>27.640714285714289</v>
      </c>
      <c r="I20" s="76">
        <f t="shared" si="3"/>
        <v>46.67</v>
      </c>
      <c r="J20" s="177">
        <v>16.600000000000001</v>
      </c>
      <c r="K20" s="177">
        <v>27</v>
      </c>
      <c r="L20" s="177">
        <v>30.6</v>
      </c>
      <c r="M20" s="177"/>
      <c r="N20" s="177"/>
      <c r="O20" s="177">
        <v>34</v>
      </c>
      <c r="P20" s="177"/>
      <c r="Q20" s="177"/>
      <c r="R20" s="177">
        <v>28</v>
      </c>
      <c r="S20" s="177"/>
      <c r="T20" s="177"/>
      <c r="U20" s="177"/>
      <c r="V20" s="177"/>
      <c r="W20" s="177"/>
      <c r="X20" s="177">
        <v>46.67</v>
      </c>
      <c r="Y20" s="177"/>
      <c r="Z20" s="177"/>
      <c r="AA20" s="177"/>
      <c r="AB20" s="177">
        <v>20.8</v>
      </c>
      <c r="AC20" s="177"/>
      <c r="AD20" s="177"/>
      <c r="AE20" s="177">
        <v>25.65</v>
      </c>
      <c r="AF20" s="177">
        <v>31.7</v>
      </c>
      <c r="AG20" s="177">
        <v>10</v>
      </c>
      <c r="AH20" s="177"/>
      <c r="AI20" s="177">
        <v>28.95</v>
      </c>
      <c r="AJ20" s="177"/>
      <c r="AK20" s="177"/>
      <c r="AL20" s="177"/>
      <c r="AM20" s="177">
        <v>21</v>
      </c>
      <c r="AN20" s="177">
        <v>45</v>
      </c>
      <c r="AO20" s="177">
        <v>21</v>
      </c>
    </row>
    <row r="21" spans="1:41" s="37" customFormat="1" ht="21" customHeight="1" x14ac:dyDescent="0.2">
      <c r="A21" s="3"/>
      <c r="B21" s="172" t="s">
        <v>259</v>
      </c>
      <c r="C21" s="113" t="s">
        <v>236</v>
      </c>
      <c r="D21" s="113" t="s">
        <v>237</v>
      </c>
      <c r="E21" s="149" t="s">
        <v>48</v>
      </c>
      <c r="F21" s="113">
        <f t="shared" si="0"/>
        <v>18</v>
      </c>
      <c r="G21" s="76">
        <f t="shared" si="1"/>
        <v>10</v>
      </c>
      <c r="H21" s="175">
        <f t="shared" si="2"/>
        <v>44.161111111111119</v>
      </c>
      <c r="I21" s="76">
        <f t="shared" si="3"/>
        <v>120</v>
      </c>
      <c r="J21" s="177">
        <v>41.4</v>
      </c>
      <c r="K21" s="177">
        <v>48</v>
      </c>
      <c r="L21" s="177">
        <v>30.6</v>
      </c>
      <c r="M21" s="177">
        <v>37.25</v>
      </c>
      <c r="N21" s="177"/>
      <c r="O21" s="177">
        <v>46</v>
      </c>
      <c r="P21" s="177"/>
      <c r="Q21" s="177"/>
      <c r="R21" s="177">
        <v>38</v>
      </c>
      <c r="S21" s="177"/>
      <c r="T21" s="177"/>
      <c r="U21" s="177"/>
      <c r="V21" s="177">
        <v>46.8</v>
      </c>
      <c r="W21" s="177"/>
      <c r="X21" s="177"/>
      <c r="Y21" s="177">
        <v>54.6</v>
      </c>
      <c r="Z21" s="177"/>
      <c r="AA21" s="177"/>
      <c r="AB21" s="177">
        <v>44</v>
      </c>
      <c r="AC21" s="177">
        <v>40</v>
      </c>
      <c r="AD21" s="177"/>
      <c r="AE21" s="177">
        <v>25.65</v>
      </c>
      <c r="AF21" s="177"/>
      <c r="AG21" s="177">
        <v>10</v>
      </c>
      <c r="AH21" s="177"/>
      <c r="AI21" s="177">
        <v>38.6</v>
      </c>
      <c r="AJ21" s="177"/>
      <c r="AK21" s="177">
        <v>46</v>
      </c>
      <c r="AL21" s="177">
        <v>120</v>
      </c>
      <c r="AM21" s="177">
        <v>42</v>
      </c>
      <c r="AN21" s="177">
        <v>45</v>
      </c>
      <c r="AO21" s="177">
        <v>41</v>
      </c>
    </row>
    <row r="22" spans="1:41" s="37" customFormat="1" ht="21" customHeight="1" x14ac:dyDescent="0.2">
      <c r="A22" s="3"/>
      <c r="B22" s="172" t="s">
        <v>259</v>
      </c>
      <c r="C22" s="113" t="s">
        <v>236</v>
      </c>
      <c r="D22" s="113" t="s">
        <v>237</v>
      </c>
      <c r="E22" s="149" t="s">
        <v>49</v>
      </c>
      <c r="F22" s="113">
        <f t="shared" si="0"/>
        <v>18</v>
      </c>
      <c r="G22" s="76">
        <f t="shared" si="1"/>
        <v>8</v>
      </c>
      <c r="H22" s="175">
        <f t="shared" si="2"/>
        <v>28.1</v>
      </c>
      <c r="I22" s="76">
        <f t="shared" si="3"/>
        <v>105</v>
      </c>
      <c r="J22" s="177">
        <v>27</v>
      </c>
      <c r="K22" s="177">
        <v>27</v>
      </c>
      <c r="L22" s="177">
        <v>15.3</v>
      </c>
      <c r="M22" s="177">
        <v>26.8</v>
      </c>
      <c r="N22" s="177"/>
      <c r="O22" s="177">
        <v>34</v>
      </c>
      <c r="P22" s="177"/>
      <c r="Q22" s="177"/>
      <c r="R22" s="177">
        <v>28</v>
      </c>
      <c r="S22" s="177"/>
      <c r="T22" s="177"/>
      <c r="U22" s="177"/>
      <c r="V22" s="177">
        <v>23.3</v>
      </c>
      <c r="W22" s="177"/>
      <c r="X22" s="177"/>
      <c r="Y22" s="177">
        <v>38.200000000000003</v>
      </c>
      <c r="Z22" s="177"/>
      <c r="AA22" s="177"/>
      <c r="AB22" s="177">
        <v>20.8</v>
      </c>
      <c r="AC22" s="177">
        <v>20</v>
      </c>
      <c r="AD22" s="177"/>
      <c r="AE22" s="177">
        <v>13.2</v>
      </c>
      <c r="AF22" s="177"/>
      <c r="AG22" s="177">
        <v>8</v>
      </c>
      <c r="AH22" s="177"/>
      <c r="AI22" s="177">
        <v>24.2</v>
      </c>
      <c r="AJ22" s="177"/>
      <c r="AK22" s="177">
        <v>23</v>
      </c>
      <c r="AL22" s="177">
        <v>105</v>
      </c>
      <c r="AM22" s="177">
        <v>21</v>
      </c>
      <c r="AN22" s="177">
        <v>30</v>
      </c>
      <c r="AO22" s="177">
        <v>21</v>
      </c>
    </row>
    <row r="23" spans="1:41" s="37" customFormat="1" ht="21" customHeight="1" x14ac:dyDescent="0.2">
      <c r="A23" s="3"/>
      <c r="B23" s="172" t="s">
        <v>259</v>
      </c>
      <c r="C23" s="113" t="s">
        <v>236</v>
      </c>
      <c r="D23" s="113" t="s">
        <v>237</v>
      </c>
      <c r="E23" s="149" t="s">
        <v>57</v>
      </c>
      <c r="F23" s="113">
        <f t="shared" si="0"/>
        <v>16</v>
      </c>
      <c r="G23" s="76">
        <f t="shared" si="1"/>
        <v>10</v>
      </c>
      <c r="H23" s="175">
        <f t="shared" si="2"/>
        <v>25.815625000000001</v>
      </c>
      <c r="I23" s="76">
        <f t="shared" si="3"/>
        <v>45</v>
      </c>
      <c r="J23" s="177">
        <v>27</v>
      </c>
      <c r="K23" s="177">
        <v>27</v>
      </c>
      <c r="L23" s="177">
        <v>15.3</v>
      </c>
      <c r="M23" s="177">
        <v>26.8</v>
      </c>
      <c r="N23" s="177"/>
      <c r="O23" s="177">
        <v>34</v>
      </c>
      <c r="P23" s="177"/>
      <c r="Q23" s="177"/>
      <c r="R23" s="177">
        <v>28</v>
      </c>
      <c r="S23" s="177"/>
      <c r="T23" s="177"/>
      <c r="U23" s="177"/>
      <c r="V23" s="177">
        <v>23.3</v>
      </c>
      <c r="W23" s="177"/>
      <c r="X23" s="177"/>
      <c r="Y23" s="177"/>
      <c r="Z23" s="177"/>
      <c r="AA23" s="177"/>
      <c r="AB23" s="177">
        <v>20.8</v>
      </c>
      <c r="AC23" s="177">
        <v>20</v>
      </c>
      <c r="AD23" s="177"/>
      <c r="AE23" s="177">
        <v>25.65</v>
      </c>
      <c r="AF23" s="177"/>
      <c r="AG23" s="177">
        <v>10</v>
      </c>
      <c r="AH23" s="177"/>
      <c r="AI23" s="177">
        <v>24.2</v>
      </c>
      <c r="AJ23" s="177"/>
      <c r="AK23" s="177">
        <v>23</v>
      </c>
      <c r="AL23" s="177"/>
      <c r="AM23" s="177">
        <v>42</v>
      </c>
      <c r="AN23" s="177">
        <v>45</v>
      </c>
      <c r="AO23" s="177">
        <v>21</v>
      </c>
    </row>
    <row r="24" spans="1:41" s="37" customFormat="1" ht="21" customHeight="1" x14ac:dyDescent="0.2">
      <c r="A24" s="3"/>
      <c r="B24" s="172" t="s">
        <v>259</v>
      </c>
      <c r="C24" s="113" t="s">
        <v>236</v>
      </c>
      <c r="D24" s="113" t="s">
        <v>237</v>
      </c>
      <c r="E24" s="149" t="s">
        <v>43</v>
      </c>
      <c r="F24" s="113">
        <f t="shared" si="0"/>
        <v>12</v>
      </c>
      <c r="G24" s="76">
        <f t="shared" si="1"/>
        <v>10</v>
      </c>
      <c r="H24" s="175">
        <f t="shared" si="2"/>
        <v>26.520833333333332</v>
      </c>
      <c r="I24" s="76">
        <f t="shared" si="3"/>
        <v>45</v>
      </c>
      <c r="J24" s="177">
        <v>16.600000000000001</v>
      </c>
      <c r="K24" s="177">
        <v>27</v>
      </c>
      <c r="L24" s="177">
        <v>30.6</v>
      </c>
      <c r="M24" s="177"/>
      <c r="N24" s="177"/>
      <c r="O24" s="177">
        <v>34</v>
      </c>
      <c r="P24" s="177"/>
      <c r="Q24" s="177"/>
      <c r="R24" s="177">
        <v>28</v>
      </c>
      <c r="S24" s="177"/>
      <c r="T24" s="177"/>
      <c r="U24" s="177"/>
      <c r="V24" s="177"/>
      <c r="W24" s="177"/>
      <c r="X24" s="177"/>
      <c r="Y24" s="177"/>
      <c r="Z24" s="177"/>
      <c r="AA24" s="177"/>
      <c r="AB24" s="177">
        <v>20.8</v>
      </c>
      <c r="AC24" s="177"/>
      <c r="AD24" s="177"/>
      <c r="AE24" s="177">
        <v>25.65</v>
      </c>
      <c r="AF24" s="177"/>
      <c r="AG24" s="177">
        <v>10</v>
      </c>
      <c r="AH24" s="177"/>
      <c r="AI24" s="177">
        <v>38.6</v>
      </c>
      <c r="AJ24" s="177"/>
      <c r="AK24" s="177"/>
      <c r="AL24" s="177"/>
      <c r="AM24" s="177">
        <v>21</v>
      </c>
      <c r="AN24" s="177">
        <v>45</v>
      </c>
      <c r="AO24" s="177">
        <v>21</v>
      </c>
    </row>
    <row r="25" spans="1:41" s="37" customFormat="1" ht="21" customHeight="1" x14ac:dyDescent="0.2">
      <c r="A25" s="3"/>
      <c r="B25" s="172" t="s">
        <v>260</v>
      </c>
      <c r="C25" s="113" t="s">
        <v>236</v>
      </c>
      <c r="D25" s="113" t="s">
        <v>237</v>
      </c>
      <c r="E25" s="149" t="s">
        <v>48</v>
      </c>
      <c r="F25" s="113">
        <f t="shared" si="0"/>
        <v>16</v>
      </c>
      <c r="G25" s="76">
        <f t="shared" si="1"/>
        <v>10</v>
      </c>
      <c r="H25" s="175">
        <f t="shared" si="2"/>
        <v>44.290625000000006</v>
      </c>
      <c r="I25" s="76">
        <f t="shared" si="3"/>
        <v>120</v>
      </c>
      <c r="J25" s="177">
        <v>41.4</v>
      </c>
      <c r="K25" s="177">
        <v>48</v>
      </c>
      <c r="L25" s="177"/>
      <c r="M25" s="177">
        <v>37.25</v>
      </c>
      <c r="N25" s="177"/>
      <c r="O25" s="177">
        <v>30</v>
      </c>
      <c r="P25" s="177"/>
      <c r="Q25" s="177"/>
      <c r="R25" s="177">
        <v>38</v>
      </c>
      <c r="S25" s="177"/>
      <c r="T25" s="177"/>
      <c r="U25" s="177"/>
      <c r="V25" s="177">
        <v>46.8</v>
      </c>
      <c r="W25" s="177">
        <v>49.6</v>
      </c>
      <c r="X25" s="177">
        <v>47</v>
      </c>
      <c r="Y25" s="177">
        <v>54.6</v>
      </c>
      <c r="Z25" s="177"/>
      <c r="AA25" s="177"/>
      <c r="AB25" s="177">
        <v>44</v>
      </c>
      <c r="AC25" s="177">
        <v>40</v>
      </c>
      <c r="AD25" s="177"/>
      <c r="AE25" s="177"/>
      <c r="AF25" s="177">
        <v>24</v>
      </c>
      <c r="AG25" s="177">
        <v>10</v>
      </c>
      <c r="AH25" s="177"/>
      <c r="AI25" s="177"/>
      <c r="AJ25" s="177"/>
      <c r="AK25" s="177">
        <v>46</v>
      </c>
      <c r="AL25" s="177">
        <v>120</v>
      </c>
      <c r="AM25" s="177"/>
      <c r="AN25" s="177">
        <v>32</v>
      </c>
      <c r="AO25" s="177"/>
    </row>
    <row r="26" spans="1:41" s="37" customFormat="1" ht="21" customHeight="1" x14ac:dyDescent="0.2">
      <c r="A26" s="3"/>
      <c r="B26" s="172" t="s">
        <v>260</v>
      </c>
      <c r="C26" s="113" t="s">
        <v>236</v>
      </c>
      <c r="D26" s="113" t="s">
        <v>237</v>
      </c>
      <c r="E26" s="149" t="s">
        <v>49</v>
      </c>
      <c r="F26" s="113">
        <f t="shared" si="0"/>
        <v>16</v>
      </c>
      <c r="G26" s="76">
        <f t="shared" si="1"/>
        <v>8</v>
      </c>
      <c r="H26" s="175">
        <f t="shared" si="2"/>
        <v>28.53125</v>
      </c>
      <c r="I26" s="76">
        <f t="shared" si="3"/>
        <v>105</v>
      </c>
      <c r="J26" s="177">
        <v>27</v>
      </c>
      <c r="K26" s="177">
        <v>27</v>
      </c>
      <c r="L26" s="177"/>
      <c r="M26" s="177">
        <v>26.8</v>
      </c>
      <c r="N26" s="177"/>
      <c r="O26" s="177">
        <v>24</v>
      </c>
      <c r="P26" s="177"/>
      <c r="Q26" s="177"/>
      <c r="R26" s="177">
        <v>28</v>
      </c>
      <c r="S26" s="177"/>
      <c r="T26" s="177"/>
      <c r="U26" s="177"/>
      <c r="V26" s="177">
        <v>23.3</v>
      </c>
      <c r="W26" s="177">
        <v>29.7</v>
      </c>
      <c r="X26" s="177">
        <v>27</v>
      </c>
      <c r="Y26" s="177">
        <v>38.200000000000003</v>
      </c>
      <c r="Z26" s="177"/>
      <c r="AA26" s="177"/>
      <c r="AB26" s="177">
        <v>20.8</v>
      </c>
      <c r="AC26" s="177">
        <v>20</v>
      </c>
      <c r="AD26" s="177"/>
      <c r="AE26" s="177"/>
      <c r="AF26" s="177">
        <v>11.7</v>
      </c>
      <c r="AG26" s="177">
        <v>8</v>
      </c>
      <c r="AH26" s="177"/>
      <c r="AI26" s="177"/>
      <c r="AJ26" s="177"/>
      <c r="AK26" s="177">
        <v>23</v>
      </c>
      <c r="AL26" s="177">
        <v>105</v>
      </c>
      <c r="AM26" s="177"/>
      <c r="AN26" s="177">
        <v>17</v>
      </c>
      <c r="AO26" s="177"/>
    </row>
    <row r="27" spans="1:41" s="37" customFormat="1" ht="21" customHeight="1" x14ac:dyDescent="0.2">
      <c r="A27" s="3"/>
      <c r="B27" s="172" t="s">
        <v>260</v>
      </c>
      <c r="C27" s="113" t="s">
        <v>236</v>
      </c>
      <c r="D27" s="113" t="s">
        <v>237</v>
      </c>
      <c r="E27" s="149" t="s">
        <v>57</v>
      </c>
      <c r="F27" s="113">
        <f t="shared" si="0"/>
        <v>14</v>
      </c>
      <c r="G27" s="76">
        <f t="shared" si="1"/>
        <v>10</v>
      </c>
      <c r="H27" s="175">
        <f t="shared" si="2"/>
        <v>24.828571428571429</v>
      </c>
      <c r="I27" s="76">
        <f t="shared" si="3"/>
        <v>47</v>
      </c>
      <c r="J27" s="177">
        <v>27</v>
      </c>
      <c r="K27" s="177">
        <v>27</v>
      </c>
      <c r="L27" s="177"/>
      <c r="M27" s="177">
        <v>26.8</v>
      </c>
      <c r="N27" s="177"/>
      <c r="O27" s="177">
        <v>24</v>
      </c>
      <c r="P27" s="177"/>
      <c r="Q27" s="177"/>
      <c r="R27" s="177">
        <v>28</v>
      </c>
      <c r="S27" s="177"/>
      <c r="T27" s="177"/>
      <c r="U27" s="177"/>
      <c r="V27" s="177">
        <v>23.3</v>
      </c>
      <c r="W27" s="177">
        <v>29.7</v>
      </c>
      <c r="X27" s="177">
        <v>47</v>
      </c>
      <c r="Y27" s="177"/>
      <c r="Z27" s="177"/>
      <c r="AA27" s="177"/>
      <c r="AB27" s="177">
        <v>20.8</v>
      </c>
      <c r="AC27" s="177">
        <v>20</v>
      </c>
      <c r="AD27" s="177"/>
      <c r="AE27" s="177"/>
      <c r="AF27" s="177">
        <v>24</v>
      </c>
      <c r="AG27" s="177">
        <v>10</v>
      </c>
      <c r="AH27" s="177"/>
      <c r="AI27" s="177"/>
      <c r="AJ27" s="177"/>
      <c r="AK27" s="177">
        <v>23</v>
      </c>
      <c r="AL27" s="177"/>
      <c r="AM27" s="177"/>
      <c r="AN27" s="177">
        <v>17</v>
      </c>
      <c r="AO27" s="177"/>
    </row>
    <row r="28" spans="1:41" s="37" customFormat="1" ht="21" customHeight="1" x14ac:dyDescent="0.2">
      <c r="A28" s="3"/>
      <c r="B28" s="172" t="s">
        <v>260</v>
      </c>
      <c r="C28" s="113" t="s">
        <v>236</v>
      </c>
      <c r="D28" s="113" t="s">
        <v>237</v>
      </c>
      <c r="E28" s="149" t="s">
        <v>43</v>
      </c>
      <c r="F28" s="113">
        <f t="shared" si="0"/>
        <v>9</v>
      </c>
      <c r="G28" s="76">
        <f t="shared" si="1"/>
        <v>10</v>
      </c>
      <c r="H28" s="175">
        <f t="shared" si="2"/>
        <v>25.488888888888891</v>
      </c>
      <c r="I28" s="76">
        <f t="shared" si="3"/>
        <v>47</v>
      </c>
      <c r="J28" s="177">
        <v>16.600000000000001</v>
      </c>
      <c r="K28" s="177">
        <v>27</v>
      </c>
      <c r="L28" s="177"/>
      <c r="M28" s="177"/>
      <c r="N28" s="177"/>
      <c r="O28" s="177">
        <v>24</v>
      </c>
      <c r="P28" s="177"/>
      <c r="Q28" s="177"/>
      <c r="R28" s="177">
        <v>28</v>
      </c>
      <c r="S28" s="177"/>
      <c r="T28" s="177"/>
      <c r="U28" s="177"/>
      <c r="V28" s="177"/>
      <c r="W28" s="177"/>
      <c r="X28" s="177">
        <v>47</v>
      </c>
      <c r="Y28" s="177"/>
      <c r="Z28" s="177"/>
      <c r="AA28" s="177"/>
      <c r="AB28" s="177">
        <v>20.8</v>
      </c>
      <c r="AC28" s="177"/>
      <c r="AD28" s="177"/>
      <c r="AE28" s="177"/>
      <c r="AF28" s="177">
        <v>24</v>
      </c>
      <c r="AG28" s="177">
        <v>10</v>
      </c>
      <c r="AH28" s="177"/>
      <c r="AI28" s="177"/>
      <c r="AJ28" s="177"/>
      <c r="AK28" s="177"/>
      <c r="AL28" s="177"/>
      <c r="AM28" s="177"/>
      <c r="AN28" s="177">
        <v>32</v>
      </c>
      <c r="AO28" s="177"/>
    </row>
    <row r="29" spans="1:41" s="37" customFormat="1" ht="21" customHeight="1" x14ac:dyDescent="0.2">
      <c r="A29" s="3"/>
      <c r="B29" s="172" t="s">
        <v>261</v>
      </c>
      <c r="C29" s="113" t="s">
        <v>236</v>
      </c>
      <c r="D29" s="113" t="s">
        <v>237</v>
      </c>
      <c r="E29" s="149" t="s">
        <v>48</v>
      </c>
      <c r="F29" s="113">
        <f t="shared" si="0"/>
        <v>17</v>
      </c>
      <c r="G29" s="76">
        <f t="shared" si="1"/>
        <v>10</v>
      </c>
      <c r="H29" s="175">
        <f t="shared" si="2"/>
        <v>37.373529411764707</v>
      </c>
      <c r="I29" s="76">
        <f t="shared" si="3"/>
        <v>120</v>
      </c>
      <c r="J29" s="177">
        <v>41.4</v>
      </c>
      <c r="K29" s="177">
        <v>48</v>
      </c>
      <c r="L29" s="177"/>
      <c r="M29" s="177">
        <v>37.25</v>
      </c>
      <c r="N29" s="177"/>
      <c r="O29" s="177">
        <v>30</v>
      </c>
      <c r="P29" s="177"/>
      <c r="Q29" s="177"/>
      <c r="R29" s="177">
        <v>16.5</v>
      </c>
      <c r="S29" s="177"/>
      <c r="T29" s="177"/>
      <c r="U29" s="177"/>
      <c r="V29" s="177"/>
      <c r="W29" s="177"/>
      <c r="X29" s="177">
        <v>25</v>
      </c>
      <c r="Y29" s="177">
        <v>54.6</v>
      </c>
      <c r="Z29" s="177"/>
      <c r="AA29" s="177"/>
      <c r="AB29" s="177">
        <v>44</v>
      </c>
      <c r="AC29" s="177">
        <v>40</v>
      </c>
      <c r="AD29" s="177"/>
      <c r="AE29" s="177">
        <v>31.05</v>
      </c>
      <c r="AF29" s="177">
        <v>24</v>
      </c>
      <c r="AG29" s="177">
        <v>10</v>
      </c>
      <c r="AH29" s="177"/>
      <c r="AI29" s="177">
        <v>22.05</v>
      </c>
      <c r="AJ29" s="177"/>
      <c r="AK29" s="177">
        <v>46</v>
      </c>
      <c r="AL29" s="177">
        <v>120</v>
      </c>
      <c r="AM29" s="177">
        <v>13.5</v>
      </c>
      <c r="AN29" s="177">
        <v>32</v>
      </c>
      <c r="AO29" s="177"/>
    </row>
    <row r="30" spans="1:41" s="37" customFormat="1" ht="21" customHeight="1" x14ac:dyDescent="0.2">
      <c r="A30" s="3"/>
      <c r="B30" s="172" t="s">
        <v>261</v>
      </c>
      <c r="C30" s="113" t="s">
        <v>236</v>
      </c>
      <c r="D30" s="113" t="s">
        <v>237</v>
      </c>
      <c r="E30" s="149" t="s">
        <v>49</v>
      </c>
      <c r="F30" s="113">
        <f t="shared" si="0"/>
        <v>17</v>
      </c>
      <c r="G30" s="76">
        <f t="shared" si="1"/>
        <v>8</v>
      </c>
      <c r="H30" s="175">
        <f t="shared" si="2"/>
        <v>25.173529411764704</v>
      </c>
      <c r="I30" s="76">
        <f t="shared" si="3"/>
        <v>105</v>
      </c>
      <c r="J30" s="177">
        <v>27</v>
      </c>
      <c r="K30" s="177">
        <v>27</v>
      </c>
      <c r="L30" s="177"/>
      <c r="M30" s="177">
        <v>26.8</v>
      </c>
      <c r="N30" s="177"/>
      <c r="O30" s="177">
        <v>24</v>
      </c>
      <c r="P30" s="177"/>
      <c r="Q30" s="177"/>
      <c r="R30" s="177">
        <v>11.5</v>
      </c>
      <c r="S30" s="177"/>
      <c r="T30" s="177"/>
      <c r="U30" s="177"/>
      <c r="V30" s="177"/>
      <c r="W30" s="177"/>
      <c r="X30" s="177">
        <v>15</v>
      </c>
      <c r="Y30" s="177">
        <v>38.200000000000003</v>
      </c>
      <c r="Z30" s="177"/>
      <c r="AA30" s="177"/>
      <c r="AB30" s="177">
        <v>20.8</v>
      </c>
      <c r="AC30" s="177">
        <v>20</v>
      </c>
      <c r="AD30" s="177"/>
      <c r="AE30" s="177">
        <v>30.05</v>
      </c>
      <c r="AF30" s="177">
        <v>11.7</v>
      </c>
      <c r="AG30" s="177">
        <v>8</v>
      </c>
      <c r="AH30" s="177"/>
      <c r="AI30" s="177">
        <v>11.15</v>
      </c>
      <c r="AJ30" s="177"/>
      <c r="AK30" s="177">
        <v>23</v>
      </c>
      <c r="AL30" s="177">
        <v>105</v>
      </c>
      <c r="AM30" s="177">
        <v>11.75</v>
      </c>
      <c r="AN30" s="177">
        <v>17</v>
      </c>
      <c r="AO30" s="177"/>
    </row>
    <row r="31" spans="1:41" s="37" customFormat="1" ht="21" customHeight="1" x14ac:dyDescent="0.2">
      <c r="A31" s="3"/>
      <c r="B31" s="172" t="s">
        <v>261</v>
      </c>
      <c r="C31" s="113" t="s">
        <v>236</v>
      </c>
      <c r="D31" s="113" t="s">
        <v>237</v>
      </c>
      <c r="E31" s="149" t="s">
        <v>57</v>
      </c>
      <c r="F31" s="113">
        <f t="shared" si="0"/>
        <v>15</v>
      </c>
      <c r="G31" s="76">
        <f t="shared" si="1"/>
        <v>10</v>
      </c>
      <c r="H31" s="175">
        <f t="shared" si="2"/>
        <v>20.786666666666669</v>
      </c>
      <c r="I31" s="76">
        <f t="shared" si="3"/>
        <v>31.05</v>
      </c>
      <c r="J31" s="177">
        <v>27</v>
      </c>
      <c r="K31" s="177">
        <v>27</v>
      </c>
      <c r="L31" s="177"/>
      <c r="M31" s="177">
        <v>26.8</v>
      </c>
      <c r="N31" s="177"/>
      <c r="O31" s="177">
        <v>24</v>
      </c>
      <c r="P31" s="177"/>
      <c r="Q31" s="177"/>
      <c r="R31" s="177">
        <v>11.5</v>
      </c>
      <c r="S31" s="177"/>
      <c r="T31" s="177"/>
      <c r="U31" s="177"/>
      <c r="V31" s="177"/>
      <c r="W31" s="177"/>
      <c r="X31" s="177">
        <v>25</v>
      </c>
      <c r="Y31" s="177"/>
      <c r="Z31" s="177"/>
      <c r="AA31" s="177"/>
      <c r="AB31" s="177">
        <v>20.8</v>
      </c>
      <c r="AC31" s="177">
        <v>20</v>
      </c>
      <c r="AD31" s="177"/>
      <c r="AE31" s="177">
        <v>31.05</v>
      </c>
      <c r="AF31" s="177">
        <v>24</v>
      </c>
      <c r="AG31" s="177">
        <v>10</v>
      </c>
      <c r="AH31" s="177"/>
      <c r="AI31" s="177">
        <v>11.15</v>
      </c>
      <c r="AJ31" s="177"/>
      <c r="AK31" s="177">
        <v>23</v>
      </c>
      <c r="AL31" s="177"/>
      <c r="AM31" s="177">
        <v>13.5</v>
      </c>
      <c r="AN31" s="177">
        <v>17</v>
      </c>
      <c r="AO31" s="177"/>
    </row>
    <row r="32" spans="1:41" s="37" customFormat="1" ht="21" customHeight="1" x14ac:dyDescent="0.2">
      <c r="A32" s="3"/>
      <c r="B32" s="172" t="s">
        <v>261</v>
      </c>
      <c r="C32" s="113" t="s">
        <v>236</v>
      </c>
      <c r="D32" s="113" t="s">
        <v>237</v>
      </c>
      <c r="E32" s="149" t="s">
        <v>43</v>
      </c>
      <c r="F32" s="113">
        <f t="shared" si="0"/>
        <v>12</v>
      </c>
      <c r="G32" s="76">
        <f t="shared" si="1"/>
        <v>10</v>
      </c>
      <c r="H32" s="175">
        <f t="shared" si="2"/>
        <v>21.458333333333332</v>
      </c>
      <c r="I32" s="76">
        <f t="shared" si="3"/>
        <v>32</v>
      </c>
      <c r="J32" s="177">
        <v>16.600000000000001</v>
      </c>
      <c r="K32" s="177">
        <v>27</v>
      </c>
      <c r="L32" s="177"/>
      <c r="M32" s="177"/>
      <c r="N32" s="177"/>
      <c r="O32" s="177">
        <v>24</v>
      </c>
      <c r="P32" s="177"/>
      <c r="Q32" s="177"/>
      <c r="R32" s="177">
        <v>11.5</v>
      </c>
      <c r="S32" s="177"/>
      <c r="T32" s="177"/>
      <c r="U32" s="177"/>
      <c r="V32" s="177"/>
      <c r="W32" s="177"/>
      <c r="X32" s="177">
        <v>25</v>
      </c>
      <c r="Y32" s="177"/>
      <c r="Z32" s="177"/>
      <c r="AA32" s="177"/>
      <c r="AB32" s="177">
        <v>20.8</v>
      </c>
      <c r="AC32" s="177"/>
      <c r="AD32" s="177"/>
      <c r="AE32" s="177">
        <v>31.05</v>
      </c>
      <c r="AF32" s="177">
        <v>24</v>
      </c>
      <c r="AG32" s="177">
        <v>10</v>
      </c>
      <c r="AH32" s="177"/>
      <c r="AI32" s="177">
        <v>22.05</v>
      </c>
      <c r="AJ32" s="177"/>
      <c r="AK32" s="177"/>
      <c r="AL32" s="177"/>
      <c r="AM32" s="177">
        <v>13.5</v>
      </c>
      <c r="AN32" s="177">
        <v>32</v>
      </c>
      <c r="AO32" s="177"/>
    </row>
    <row r="33" spans="1:41" s="37" customFormat="1" ht="21" customHeight="1" x14ac:dyDescent="0.2">
      <c r="A33" s="3"/>
      <c r="B33" s="172" t="s">
        <v>70</v>
      </c>
      <c r="C33" s="113" t="s">
        <v>238</v>
      </c>
      <c r="D33" s="113" t="s">
        <v>237</v>
      </c>
      <c r="E33" s="149" t="s">
        <v>48</v>
      </c>
      <c r="F33" s="113">
        <f t="shared" si="0"/>
        <v>9</v>
      </c>
      <c r="G33" s="76">
        <f t="shared" si="1"/>
        <v>4.3</v>
      </c>
      <c r="H33" s="175">
        <f t="shared" si="2"/>
        <v>20.216666666666669</v>
      </c>
      <c r="I33" s="76">
        <f t="shared" si="3"/>
        <v>44</v>
      </c>
      <c r="J33" s="177">
        <v>41.4</v>
      </c>
      <c r="K33" s="177">
        <v>4.8</v>
      </c>
      <c r="L33" s="177"/>
      <c r="M33" s="177">
        <v>37.25</v>
      </c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>
        <v>13.7</v>
      </c>
      <c r="Z33" s="177">
        <v>6.4</v>
      </c>
      <c r="AA33" s="177"/>
      <c r="AB33" s="177">
        <v>44</v>
      </c>
      <c r="AC33" s="177"/>
      <c r="AD33" s="177"/>
      <c r="AE33" s="177"/>
      <c r="AF33" s="177"/>
      <c r="AG33" s="177">
        <v>10</v>
      </c>
      <c r="AH33" s="177"/>
      <c r="AI33" s="177">
        <v>20.100000000000001</v>
      </c>
      <c r="AJ33" s="177"/>
      <c r="AK33" s="177"/>
      <c r="AL33" s="177"/>
      <c r="AM33" s="177"/>
      <c r="AN33" s="177">
        <v>4.3</v>
      </c>
      <c r="AO33" s="177"/>
    </row>
    <row r="34" spans="1:41" s="37" customFormat="1" ht="21" customHeight="1" x14ac:dyDescent="0.2">
      <c r="A34" s="3"/>
      <c r="B34" s="172" t="s">
        <v>70</v>
      </c>
      <c r="C34" s="113" t="s">
        <v>238</v>
      </c>
      <c r="D34" s="113" t="s">
        <v>237</v>
      </c>
      <c r="E34" s="149" t="s">
        <v>49</v>
      </c>
      <c r="F34" s="113">
        <f t="shared" si="0"/>
        <v>10</v>
      </c>
      <c r="G34" s="76">
        <f t="shared" si="1"/>
        <v>2.35</v>
      </c>
      <c r="H34" s="175">
        <f t="shared" si="2"/>
        <v>12.355</v>
      </c>
      <c r="I34" s="76">
        <f t="shared" si="3"/>
        <v>27</v>
      </c>
      <c r="J34" s="177">
        <v>27</v>
      </c>
      <c r="K34" s="177">
        <v>2.7</v>
      </c>
      <c r="L34" s="177"/>
      <c r="M34" s="177">
        <v>26.8</v>
      </c>
      <c r="N34" s="177"/>
      <c r="O34" s="177"/>
      <c r="P34" s="177"/>
      <c r="Q34" s="177"/>
      <c r="R34" s="177"/>
      <c r="S34" s="177"/>
      <c r="T34" s="177"/>
      <c r="U34" s="177"/>
      <c r="V34" s="177">
        <v>2.35</v>
      </c>
      <c r="W34" s="177"/>
      <c r="X34" s="177"/>
      <c r="Y34" s="177">
        <v>9.6</v>
      </c>
      <c r="Z34" s="177">
        <v>3.2</v>
      </c>
      <c r="AA34" s="177"/>
      <c r="AB34" s="177">
        <v>20.8</v>
      </c>
      <c r="AC34" s="177"/>
      <c r="AD34" s="177"/>
      <c r="AE34" s="177"/>
      <c r="AF34" s="177"/>
      <c r="AG34" s="177">
        <v>8</v>
      </c>
      <c r="AH34" s="177"/>
      <c r="AI34" s="177">
        <v>20.100000000000001</v>
      </c>
      <c r="AJ34" s="177"/>
      <c r="AK34" s="177"/>
      <c r="AL34" s="177"/>
      <c r="AM34" s="177"/>
      <c r="AN34" s="177">
        <v>3</v>
      </c>
      <c r="AO34" s="177"/>
    </row>
    <row r="35" spans="1:41" s="37" customFormat="1" ht="21" customHeight="1" x14ac:dyDescent="0.2">
      <c r="A35" s="3"/>
      <c r="B35" s="172" t="s">
        <v>70</v>
      </c>
      <c r="C35" s="113" t="s">
        <v>238</v>
      </c>
      <c r="D35" s="113" t="s">
        <v>237</v>
      </c>
      <c r="E35" s="149" t="s">
        <v>57</v>
      </c>
      <c r="F35" s="113">
        <f t="shared" si="0"/>
        <v>8</v>
      </c>
      <c r="G35" s="76">
        <f t="shared" si="1"/>
        <v>2.7</v>
      </c>
      <c r="H35" s="175">
        <f t="shared" si="2"/>
        <v>14.362499999999999</v>
      </c>
      <c r="I35" s="76">
        <f t="shared" si="3"/>
        <v>27</v>
      </c>
      <c r="J35" s="177">
        <v>27</v>
      </c>
      <c r="K35" s="177">
        <v>2.7</v>
      </c>
      <c r="L35" s="177"/>
      <c r="M35" s="177">
        <v>26.8</v>
      </c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>
        <v>3.2</v>
      </c>
      <c r="AA35" s="177"/>
      <c r="AB35" s="177">
        <v>20.8</v>
      </c>
      <c r="AC35" s="177"/>
      <c r="AD35" s="177"/>
      <c r="AE35" s="177"/>
      <c r="AF35" s="177"/>
      <c r="AG35" s="177">
        <v>10</v>
      </c>
      <c r="AH35" s="177"/>
      <c r="AI35" s="177">
        <v>20.100000000000001</v>
      </c>
      <c r="AJ35" s="177"/>
      <c r="AK35" s="177"/>
      <c r="AL35" s="177"/>
      <c r="AM35" s="177"/>
      <c r="AN35" s="177">
        <v>4.3</v>
      </c>
      <c r="AO35" s="177"/>
    </row>
    <row r="36" spans="1:41" s="37" customFormat="1" ht="21" customHeight="1" x14ac:dyDescent="0.2">
      <c r="A36" s="3"/>
      <c r="B36" s="172" t="s">
        <v>70</v>
      </c>
      <c r="C36" s="113" t="s">
        <v>238</v>
      </c>
      <c r="D36" s="113" t="s">
        <v>237</v>
      </c>
      <c r="E36" s="149" t="s">
        <v>43</v>
      </c>
      <c r="F36" s="113">
        <f t="shared" si="0"/>
        <v>7</v>
      </c>
      <c r="G36" s="76">
        <f t="shared" si="1"/>
        <v>0.5</v>
      </c>
      <c r="H36" s="175">
        <f t="shared" si="2"/>
        <v>10.385714285714286</v>
      </c>
      <c r="I36" s="76">
        <f t="shared" si="3"/>
        <v>20.8</v>
      </c>
      <c r="J36" s="177">
        <v>16.600000000000001</v>
      </c>
      <c r="K36" s="177">
        <v>2.7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>
        <v>0.5</v>
      </c>
      <c r="AA36" s="177"/>
      <c r="AB36" s="177">
        <v>20.8</v>
      </c>
      <c r="AC36" s="177"/>
      <c r="AD36" s="177"/>
      <c r="AE36" s="177"/>
      <c r="AF36" s="177"/>
      <c r="AG36" s="177">
        <v>10</v>
      </c>
      <c r="AH36" s="177"/>
      <c r="AI36" s="177">
        <v>20.100000000000001</v>
      </c>
      <c r="AJ36" s="177"/>
      <c r="AK36" s="177"/>
      <c r="AL36" s="177"/>
      <c r="AM36" s="177"/>
      <c r="AN36" s="177">
        <v>2</v>
      </c>
      <c r="AO36" s="177"/>
    </row>
    <row r="37" spans="1:41" s="37" customFormat="1" ht="21" customHeight="1" x14ac:dyDescent="0.2">
      <c r="A37" s="3"/>
      <c r="B37" s="172" t="s">
        <v>273</v>
      </c>
      <c r="C37" s="113" t="s">
        <v>239</v>
      </c>
      <c r="D37" s="113" t="s">
        <v>237</v>
      </c>
      <c r="E37" s="149" t="s">
        <v>48</v>
      </c>
      <c r="F37" s="113">
        <f t="shared" si="0"/>
        <v>29</v>
      </c>
      <c r="G37" s="76">
        <f t="shared" si="1"/>
        <v>4.3</v>
      </c>
      <c r="H37" s="175">
        <f t="shared" si="2"/>
        <v>10.099310344827586</v>
      </c>
      <c r="I37" s="76">
        <f t="shared" si="3"/>
        <v>15.3</v>
      </c>
      <c r="J37" s="177">
        <v>10.35</v>
      </c>
      <c r="K37" s="177">
        <v>9.6</v>
      </c>
      <c r="L37" s="177">
        <v>7.65</v>
      </c>
      <c r="M37" s="177">
        <v>11</v>
      </c>
      <c r="N37" s="177">
        <v>14.2</v>
      </c>
      <c r="O37" s="177">
        <v>10.199999999999999</v>
      </c>
      <c r="P37" s="177">
        <v>14.25</v>
      </c>
      <c r="Q37" s="177"/>
      <c r="R37" s="177">
        <v>10</v>
      </c>
      <c r="S37" s="177">
        <v>11</v>
      </c>
      <c r="T37" s="177">
        <v>7.2</v>
      </c>
      <c r="U37" s="177">
        <v>9</v>
      </c>
      <c r="V37" s="177">
        <v>15.3</v>
      </c>
      <c r="W37" s="177">
        <v>9.4499999999999993</v>
      </c>
      <c r="X37" s="177">
        <v>10.93</v>
      </c>
      <c r="Y37" s="177">
        <v>11</v>
      </c>
      <c r="Z37" s="177"/>
      <c r="AA37" s="177">
        <v>11.3</v>
      </c>
      <c r="AB37" s="177">
        <v>11.6</v>
      </c>
      <c r="AC37" s="177"/>
      <c r="AD37" s="177">
        <v>7.5</v>
      </c>
      <c r="AE37" s="177">
        <v>10.6</v>
      </c>
      <c r="AF37" s="177">
        <v>8.4</v>
      </c>
      <c r="AG37" s="177">
        <v>10</v>
      </c>
      <c r="AH37" s="177">
        <v>9.9</v>
      </c>
      <c r="AI37" s="177">
        <v>9.65</v>
      </c>
      <c r="AJ37" s="177">
        <v>10.9</v>
      </c>
      <c r="AK37" s="177">
        <v>10.7</v>
      </c>
      <c r="AL37" s="177">
        <v>14.5</v>
      </c>
      <c r="AM37" s="177">
        <v>8</v>
      </c>
      <c r="AN37" s="177">
        <v>4.3</v>
      </c>
      <c r="AO37" s="177">
        <v>4.4000000000000004</v>
      </c>
    </row>
    <row r="38" spans="1:41" s="37" customFormat="1" ht="21" customHeight="1" x14ac:dyDescent="0.2">
      <c r="A38" s="3"/>
      <c r="B38" s="172" t="s">
        <v>273</v>
      </c>
      <c r="C38" s="113" t="s">
        <v>239</v>
      </c>
      <c r="D38" s="113" t="s">
        <v>237</v>
      </c>
      <c r="E38" s="149" t="s">
        <v>49</v>
      </c>
      <c r="F38" s="113">
        <f t="shared" si="0"/>
        <v>28</v>
      </c>
      <c r="G38" s="76">
        <f t="shared" si="1"/>
        <v>2.2000000000000002</v>
      </c>
      <c r="H38" s="175">
        <f t="shared" si="2"/>
        <v>6.1953571428571408</v>
      </c>
      <c r="I38" s="76">
        <f t="shared" si="3"/>
        <v>11</v>
      </c>
      <c r="J38" s="177">
        <v>6.75</v>
      </c>
      <c r="K38" s="177">
        <v>5.4</v>
      </c>
      <c r="L38" s="177">
        <v>3.75</v>
      </c>
      <c r="M38" s="177">
        <v>7.75</v>
      </c>
      <c r="N38" s="177">
        <v>7.2</v>
      </c>
      <c r="O38" s="177">
        <v>6.2</v>
      </c>
      <c r="P38" s="177">
        <v>7.25</v>
      </c>
      <c r="Q38" s="177"/>
      <c r="R38" s="177">
        <v>7</v>
      </c>
      <c r="S38" s="177">
        <v>8.3000000000000007</v>
      </c>
      <c r="T38" s="177">
        <v>5.65</v>
      </c>
      <c r="U38" s="177">
        <v>6</v>
      </c>
      <c r="V38" s="177">
        <v>7.8</v>
      </c>
      <c r="W38" s="177">
        <v>5.8</v>
      </c>
      <c r="X38" s="177">
        <v>5.47</v>
      </c>
      <c r="Y38" s="177">
        <v>7.7</v>
      </c>
      <c r="Z38" s="177"/>
      <c r="AA38" s="177">
        <v>6.5</v>
      </c>
      <c r="AB38" s="177">
        <v>5.6</v>
      </c>
      <c r="AC38" s="177"/>
      <c r="AD38" s="177">
        <v>6.5</v>
      </c>
      <c r="AE38" s="177">
        <v>5.3</v>
      </c>
      <c r="AF38" s="177"/>
      <c r="AG38" s="177">
        <v>8</v>
      </c>
      <c r="AH38" s="177">
        <v>4.95</v>
      </c>
      <c r="AI38" s="177">
        <v>4.8499999999999996</v>
      </c>
      <c r="AJ38" s="177">
        <v>8.1999999999999993</v>
      </c>
      <c r="AK38" s="177">
        <v>5.35</v>
      </c>
      <c r="AL38" s="177">
        <v>11</v>
      </c>
      <c r="AM38" s="177">
        <v>4</v>
      </c>
      <c r="AN38" s="177">
        <v>3</v>
      </c>
      <c r="AO38" s="177">
        <v>2.2000000000000002</v>
      </c>
    </row>
    <row r="39" spans="1:41" s="37" customFormat="1" ht="21" customHeight="1" x14ac:dyDescent="0.2">
      <c r="A39" s="3"/>
      <c r="B39" s="172" t="s">
        <v>273</v>
      </c>
      <c r="C39" s="113" t="s">
        <v>239</v>
      </c>
      <c r="D39" s="113" t="s">
        <v>237</v>
      </c>
      <c r="E39" s="149" t="s">
        <v>57</v>
      </c>
      <c r="F39" s="113">
        <f t="shared" si="0"/>
        <v>21</v>
      </c>
      <c r="G39" s="76">
        <f t="shared" si="1"/>
        <v>2.2000000000000002</v>
      </c>
      <c r="H39" s="175">
        <f t="shared" si="2"/>
        <v>6.7176190476190474</v>
      </c>
      <c r="I39" s="76">
        <f t="shared" si="3"/>
        <v>11</v>
      </c>
      <c r="J39" s="177">
        <v>6.75</v>
      </c>
      <c r="K39" s="177">
        <v>5.4</v>
      </c>
      <c r="L39" s="177">
        <v>3.75</v>
      </c>
      <c r="M39" s="177">
        <v>7.75</v>
      </c>
      <c r="N39" s="177"/>
      <c r="O39" s="177">
        <v>6.2</v>
      </c>
      <c r="P39" s="177">
        <v>10.15</v>
      </c>
      <c r="Q39" s="177"/>
      <c r="R39" s="177">
        <v>7</v>
      </c>
      <c r="S39" s="177">
        <v>11</v>
      </c>
      <c r="T39" s="177"/>
      <c r="U39" s="177">
        <v>5.4</v>
      </c>
      <c r="V39" s="177">
        <v>7.8</v>
      </c>
      <c r="W39" s="177">
        <v>5.8</v>
      </c>
      <c r="X39" s="177">
        <v>5.47</v>
      </c>
      <c r="Y39" s="177">
        <v>7.7</v>
      </c>
      <c r="Z39" s="177"/>
      <c r="AA39" s="177"/>
      <c r="AB39" s="177">
        <v>5.6</v>
      </c>
      <c r="AC39" s="177"/>
      <c r="AD39" s="177"/>
      <c r="AE39" s="177">
        <v>10.6</v>
      </c>
      <c r="AF39" s="177"/>
      <c r="AG39" s="177">
        <v>10</v>
      </c>
      <c r="AH39" s="177"/>
      <c r="AI39" s="177">
        <v>4.8499999999999996</v>
      </c>
      <c r="AJ39" s="177"/>
      <c r="AK39" s="177">
        <v>5.35</v>
      </c>
      <c r="AL39" s="177"/>
      <c r="AM39" s="177">
        <v>8</v>
      </c>
      <c r="AN39" s="177">
        <v>4.3</v>
      </c>
      <c r="AO39" s="177">
        <v>2.2000000000000002</v>
      </c>
    </row>
    <row r="40" spans="1:41" s="37" customFormat="1" ht="21" customHeight="1" x14ac:dyDescent="0.2">
      <c r="A40" s="3"/>
      <c r="B40" s="172" t="s">
        <v>273</v>
      </c>
      <c r="C40" s="113" t="s">
        <v>239</v>
      </c>
      <c r="D40" s="113" t="s">
        <v>237</v>
      </c>
      <c r="E40" s="149" t="s">
        <v>43</v>
      </c>
      <c r="F40" s="113">
        <f t="shared" si="0"/>
        <v>15</v>
      </c>
      <c r="G40" s="76">
        <f t="shared" si="1"/>
        <v>2</v>
      </c>
      <c r="H40" s="175">
        <f t="shared" si="2"/>
        <v>6.8513333333333337</v>
      </c>
      <c r="I40" s="76">
        <f t="shared" si="3"/>
        <v>11</v>
      </c>
      <c r="J40" s="177">
        <v>4.3</v>
      </c>
      <c r="K40" s="177">
        <v>5.4</v>
      </c>
      <c r="L40" s="177">
        <v>7.65</v>
      </c>
      <c r="M40" s="177"/>
      <c r="N40" s="177"/>
      <c r="O40" s="177">
        <v>6.2</v>
      </c>
      <c r="P40" s="177"/>
      <c r="Q40" s="177"/>
      <c r="R40" s="177">
        <v>7</v>
      </c>
      <c r="S40" s="177">
        <v>11</v>
      </c>
      <c r="T40" s="177"/>
      <c r="U40" s="177"/>
      <c r="V40" s="177"/>
      <c r="W40" s="177"/>
      <c r="X40" s="177">
        <v>5.47</v>
      </c>
      <c r="Y40" s="177">
        <v>7.7</v>
      </c>
      <c r="Z40" s="177"/>
      <c r="AA40" s="177"/>
      <c r="AB40" s="177">
        <v>5.6</v>
      </c>
      <c r="AC40" s="177"/>
      <c r="AD40" s="177"/>
      <c r="AE40" s="177">
        <v>10.6</v>
      </c>
      <c r="AF40" s="177"/>
      <c r="AG40" s="177">
        <v>10</v>
      </c>
      <c r="AH40" s="177"/>
      <c r="AI40" s="177">
        <v>9.65</v>
      </c>
      <c r="AJ40" s="177"/>
      <c r="AK40" s="177"/>
      <c r="AL40" s="177"/>
      <c r="AM40" s="177">
        <v>8</v>
      </c>
      <c r="AN40" s="177">
        <v>2</v>
      </c>
      <c r="AO40" s="177">
        <v>2.2000000000000002</v>
      </c>
    </row>
    <row r="41" spans="1:41" s="37" customFormat="1" ht="21" customHeight="1" x14ac:dyDescent="0.2">
      <c r="A41" s="3"/>
      <c r="B41" s="172" t="s">
        <v>274</v>
      </c>
      <c r="C41" s="113" t="s">
        <v>240</v>
      </c>
      <c r="D41" s="113" t="s">
        <v>237</v>
      </c>
      <c r="E41" s="149" t="s">
        <v>48</v>
      </c>
      <c r="F41" s="113">
        <f t="shared" si="0"/>
        <v>20</v>
      </c>
      <c r="G41" s="76">
        <f t="shared" si="1"/>
        <v>4.4000000000000004</v>
      </c>
      <c r="H41" s="175">
        <f t="shared" si="2"/>
        <v>7.9720000000000031</v>
      </c>
      <c r="I41" s="76">
        <f t="shared" si="3"/>
        <v>13.45</v>
      </c>
      <c r="J41" s="177">
        <v>9.3000000000000007</v>
      </c>
      <c r="K41" s="177">
        <v>4.8</v>
      </c>
      <c r="L41" s="177">
        <v>6.55</v>
      </c>
      <c r="M41" s="177"/>
      <c r="N41" s="177">
        <v>8.6999999999999993</v>
      </c>
      <c r="O41" s="177"/>
      <c r="P41" s="177">
        <v>10</v>
      </c>
      <c r="Q41" s="177"/>
      <c r="R41" s="177"/>
      <c r="S41" s="177"/>
      <c r="T41" s="177"/>
      <c r="U41" s="177">
        <v>7.11</v>
      </c>
      <c r="V41" s="177">
        <v>10.06</v>
      </c>
      <c r="W41" s="177">
        <v>6.2</v>
      </c>
      <c r="X41" s="177">
        <v>7.29</v>
      </c>
      <c r="Y41" s="177">
        <v>7.3</v>
      </c>
      <c r="Z41" s="177"/>
      <c r="AA41" s="177"/>
      <c r="AB41" s="177">
        <v>6.66</v>
      </c>
      <c r="AC41" s="177"/>
      <c r="AD41" s="177"/>
      <c r="AE41" s="177">
        <v>6.67</v>
      </c>
      <c r="AF41" s="177">
        <v>8.4</v>
      </c>
      <c r="AG41" s="177">
        <v>13.45</v>
      </c>
      <c r="AH41" s="177">
        <v>8.4</v>
      </c>
      <c r="AI41" s="177">
        <v>9.65</v>
      </c>
      <c r="AJ41" s="177">
        <v>9.4</v>
      </c>
      <c r="AK41" s="177">
        <v>9.8000000000000007</v>
      </c>
      <c r="AL41" s="177"/>
      <c r="AM41" s="177"/>
      <c r="AN41" s="177">
        <v>5.3</v>
      </c>
      <c r="AO41" s="177">
        <v>4.4000000000000004</v>
      </c>
    </row>
    <row r="42" spans="1:41" s="37" customFormat="1" ht="21" customHeight="1" x14ac:dyDescent="0.2">
      <c r="A42" s="3"/>
      <c r="B42" s="172" t="s">
        <v>274</v>
      </c>
      <c r="C42" s="113" t="s">
        <v>240</v>
      </c>
      <c r="D42" s="113" t="s">
        <v>237</v>
      </c>
      <c r="E42" s="149" t="s">
        <v>49</v>
      </c>
      <c r="F42" s="113">
        <f t="shared" si="0"/>
        <v>19</v>
      </c>
      <c r="G42" s="76">
        <f t="shared" si="1"/>
        <v>2.2000000000000002</v>
      </c>
      <c r="H42" s="175">
        <f t="shared" si="2"/>
        <v>4.6626315789473685</v>
      </c>
      <c r="I42" s="76">
        <f t="shared" si="3"/>
        <v>10.75</v>
      </c>
      <c r="J42" s="177">
        <v>5.15</v>
      </c>
      <c r="K42" s="177">
        <v>2.7</v>
      </c>
      <c r="L42" s="177">
        <v>3.3</v>
      </c>
      <c r="M42" s="177"/>
      <c r="N42" s="177">
        <v>4.8</v>
      </c>
      <c r="O42" s="177"/>
      <c r="P42" s="177">
        <v>4.83</v>
      </c>
      <c r="Q42" s="177"/>
      <c r="R42" s="177"/>
      <c r="S42" s="177"/>
      <c r="T42" s="177"/>
      <c r="U42" s="177">
        <v>4.71</v>
      </c>
      <c r="V42" s="177">
        <v>5.03</v>
      </c>
      <c r="W42" s="177">
        <v>3.7</v>
      </c>
      <c r="X42" s="177">
        <v>6.15</v>
      </c>
      <c r="Y42" s="177">
        <v>3.65</v>
      </c>
      <c r="Z42" s="177"/>
      <c r="AA42" s="177"/>
      <c r="AB42" s="177">
        <v>3.73</v>
      </c>
      <c r="AC42" s="177"/>
      <c r="AD42" s="177"/>
      <c r="AE42" s="177">
        <v>3.34</v>
      </c>
      <c r="AF42" s="177"/>
      <c r="AG42" s="177">
        <v>10.75</v>
      </c>
      <c r="AH42" s="177">
        <v>4.2</v>
      </c>
      <c r="AI42" s="177">
        <v>4.8499999999999996</v>
      </c>
      <c r="AJ42" s="177">
        <v>7.6</v>
      </c>
      <c r="AK42" s="177">
        <v>4.9000000000000004</v>
      </c>
      <c r="AL42" s="177"/>
      <c r="AM42" s="177"/>
      <c r="AN42" s="177">
        <v>3</v>
      </c>
      <c r="AO42" s="177">
        <v>2.2000000000000002</v>
      </c>
    </row>
    <row r="43" spans="1:41" s="37" customFormat="1" ht="21" customHeight="1" x14ac:dyDescent="0.2">
      <c r="A43" s="3"/>
      <c r="B43" s="172" t="s">
        <v>274</v>
      </c>
      <c r="C43" s="113" t="s">
        <v>240</v>
      </c>
      <c r="D43" s="113" t="s">
        <v>237</v>
      </c>
      <c r="E43" s="149" t="s">
        <v>57</v>
      </c>
      <c r="F43" s="113">
        <f t="shared" si="0"/>
        <v>15</v>
      </c>
      <c r="G43" s="76">
        <f t="shared" si="1"/>
        <v>2.2000000000000002</v>
      </c>
      <c r="H43" s="175">
        <f t="shared" si="2"/>
        <v>5.2266666666666657</v>
      </c>
      <c r="I43" s="76">
        <f t="shared" si="3"/>
        <v>13.45</v>
      </c>
      <c r="J43" s="177">
        <v>5.15</v>
      </c>
      <c r="K43" s="177">
        <v>2.7</v>
      </c>
      <c r="L43" s="177">
        <v>3.3</v>
      </c>
      <c r="M43" s="177"/>
      <c r="N43" s="177"/>
      <c r="O43" s="177"/>
      <c r="P43" s="177">
        <v>7</v>
      </c>
      <c r="Q43" s="177"/>
      <c r="R43" s="177"/>
      <c r="S43" s="177"/>
      <c r="T43" s="177"/>
      <c r="U43" s="177">
        <v>4.2699999999999996</v>
      </c>
      <c r="V43" s="177">
        <v>5.03</v>
      </c>
      <c r="W43" s="177">
        <v>3.7</v>
      </c>
      <c r="X43" s="177">
        <v>6.15</v>
      </c>
      <c r="Y43" s="177"/>
      <c r="Z43" s="177"/>
      <c r="AA43" s="177"/>
      <c r="AB43" s="177">
        <v>3.73</v>
      </c>
      <c r="AC43" s="177"/>
      <c r="AD43" s="177"/>
      <c r="AE43" s="177">
        <v>6.67</v>
      </c>
      <c r="AF43" s="177"/>
      <c r="AG43" s="177">
        <v>13.45</v>
      </c>
      <c r="AH43" s="177"/>
      <c r="AI43" s="177">
        <v>4.8499999999999996</v>
      </c>
      <c r="AJ43" s="177"/>
      <c r="AK43" s="177">
        <v>4.9000000000000004</v>
      </c>
      <c r="AL43" s="177"/>
      <c r="AM43" s="177"/>
      <c r="AN43" s="177">
        <v>5.3</v>
      </c>
      <c r="AO43" s="177">
        <v>2.2000000000000002</v>
      </c>
    </row>
    <row r="44" spans="1:41" s="37" customFormat="1" ht="21" customHeight="1" x14ac:dyDescent="0.2">
      <c r="A44" s="3"/>
      <c r="B44" s="172" t="s">
        <v>274</v>
      </c>
      <c r="C44" s="113" t="s">
        <v>240</v>
      </c>
      <c r="D44" s="113" t="s">
        <v>237</v>
      </c>
      <c r="E44" s="149" t="s">
        <v>43</v>
      </c>
      <c r="F44" s="113">
        <f t="shared" si="0"/>
        <v>11</v>
      </c>
      <c r="G44" s="76">
        <f t="shared" si="1"/>
        <v>2</v>
      </c>
      <c r="H44" s="175">
        <f t="shared" si="2"/>
        <v>5.3063636363636357</v>
      </c>
      <c r="I44" s="76">
        <f t="shared" si="3"/>
        <v>10.75</v>
      </c>
      <c r="J44" s="177">
        <v>3.7</v>
      </c>
      <c r="K44" s="177">
        <v>2.7</v>
      </c>
      <c r="L44" s="177">
        <v>6.55</v>
      </c>
      <c r="M44" s="177"/>
      <c r="N44" s="177"/>
      <c r="O44" s="177"/>
      <c r="P44" s="177"/>
      <c r="Q44" s="177"/>
      <c r="R44" s="177"/>
      <c r="S44" s="177"/>
      <c r="T44" s="177"/>
      <c r="U44" s="177">
        <v>4.2699999999999996</v>
      </c>
      <c r="V44" s="177"/>
      <c r="W44" s="177"/>
      <c r="X44" s="177">
        <v>6.15</v>
      </c>
      <c r="Y44" s="177"/>
      <c r="Z44" s="177"/>
      <c r="AA44" s="177"/>
      <c r="AB44" s="177">
        <v>3.73</v>
      </c>
      <c r="AC44" s="177"/>
      <c r="AD44" s="177"/>
      <c r="AE44" s="177">
        <v>6.67</v>
      </c>
      <c r="AF44" s="177"/>
      <c r="AG44" s="177">
        <v>10.75</v>
      </c>
      <c r="AH44" s="177"/>
      <c r="AI44" s="177">
        <v>9.65</v>
      </c>
      <c r="AJ44" s="177"/>
      <c r="AK44" s="177"/>
      <c r="AL44" s="177"/>
      <c r="AM44" s="177"/>
      <c r="AN44" s="177">
        <v>2</v>
      </c>
      <c r="AO44" s="177">
        <v>2.2000000000000002</v>
      </c>
    </row>
    <row r="45" spans="1:41" s="37" customFormat="1" ht="21" customHeight="1" x14ac:dyDescent="0.2">
      <c r="A45" s="3"/>
      <c r="B45" s="172" t="s">
        <v>64</v>
      </c>
      <c r="C45" s="113" t="s">
        <v>241</v>
      </c>
      <c r="D45" s="113" t="s">
        <v>237</v>
      </c>
      <c r="E45" s="149" t="s">
        <v>48</v>
      </c>
      <c r="F45" s="113">
        <f t="shared" si="0"/>
        <v>26</v>
      </c>
      <c r="G45" s="76">
        <f t="shared" si="1"/>
        <v>2.2999999999999998</v>
      </c>
      <c r="H45" s="175">
        <f t="shared" si="2"/>
        <v>7.2903846153846166</v>
      </c>
      <c r="I45" s="76">
        <f t="shared" si="3"/>
        <v>14.5</v>
      </c>
      <c r="J45" s="177">
        <v>10.35</v>
      </c>
      <c r="K45" s="177">
        <v>4.8</v>
      </c>
      <c r="L45" s="177">
        <v>8.1</v>
      </c>
      <c r="M45" s="177">
        <v>2.2999999999999998</v>
      </c>
      <c r="N45" s="177">
        <v>9.1999999999999993</v>
      </c>
      <c r="O45" s="177">
        <v>6</v>
      </c>
      <c r="P45" s="177">
        <v>8.6</v>
      </c>
      <c r="Q45" s="177"/>
      <c r="R45" s="177">
        <v>10</v>
      </c>
      <c r="S45" s="177"/>
      <c r="T45" s="177">
        <v>5.15</v>
      </c>
      <c r="U45" s="177">
        <v>9</v>
      </c>
      <c r="V45" s="177">
        <v>12.2</v>
      </c>
      <c r="W45" s="177"/>
      <c r="X45" s="177">
        <v>7.2</v>
      </c>
      <c r="Y45" s="177">
        <v>11</v>
      </c>
      <c r="Z45" s="177"/>
      <c r="AA45" s="177">
        <v>11.3</v>
      </c>
      <c r="AB45" s="177">
        <v>3.4</v>
      </c>
      <c r="AC45" s="177"/>
      <c r="AD45" s="177">
        <v>5</v>
      </c>
      <c r="AE45" s="177">
        <v>6.3</v>
      </c>
      <c r="AF45" s="177">
        <v>8.4</v>
      </c>
      <c r="AG45" s="177">
        <v>10</v>
      </c>
      <c r="AH45" s="177">
        <v>5.3</v>
      </c>
      <c r="AI45" s="177">
        <v>5.15</v>
      </c>
      <c r="AJ45" s="177"/>
      <c r="AK45" s="177">
        <v>4.0999999999999996</v>
      </c>
      <c r="AL45" s="177">
        <v>14.5</v>
      </c>
      <c r="AM45" s="177">
        <v>3.5</v>
      </c>
      <c r="AN45" s="177">
        <v>4.3</v>
      </c>
      <c r="AO45" s="177">
        <v>4.4000000000000004</v>
      </c>
    </row>
    <row r="46" spans="1:41" s="37" customFormat="1" ht="21" customHeight="1" x14ac:dyDescent="0.2">
      <c r="A46" s="3"/>
      <c r="B46" s="172" t="s">
        <v>64</v>
      </c>
      <c r="C46" s="113" t="s">
        <v>241</v>
      </c>
      <c r="D46" s="113" t="s">
        <v>237</v>
      </c>
      <c r="E46" s="149" t="s">
        <v>49</v>
      </c>
      <c r="F46" s="113">
        <f t="shared" si="0"/>
        <v>26</v>
      </c>
      <c r="G46" s="76">
        <f t="shared" si="1"/>
        <v>2.0499999999999998</v>
      </c>
      <c r="H46" s="175">
        <f t="shared" si="2"/>
        <v>4.796153846153846</v>
      </c>
      <c r="I46" s="76">
        <f t="shared" si="3"/>
        <v>11</v>
      </c>
      <c r="J46" s="177">
        <v>6.75</v>
      </c>
      <c r="K46" s="177">
        <v>2.7</v>
      </c>
      <c r="L46" s="177">
        <v>3.85</v>
      </c>
      <c r="M46" s="177">
        <v>2.2999999999999998</v>
      </c>
      <c r="N46" s="177">
        <v>4.6500000000000004</v>
      </c>
      <c r="O46" s="177">
        <v>4.5</v>
      </c>
      <c r="P46" s="177">
        <v>4.3</v>
      </c>
      <c r="Q46" s="177"/>
      <c r="R46" s="177">
        <v>7</v>
      </c>
      <c r="S46" s="177"/>
      <c r="T46" s="177">
        <v>3.6</v>
      </c>
      <c r="U46" s="177">
        <v>6</v>
      </c>
      <c r="V46" s="177">
        <v>7.8</v>
      </c>
      <c r="W46" s="177"/>
      <c r="X46" s="177">
        <v>3.6</v>
      </c>
      <c r="Y46" s="177">
        <v>7.7</v>
      </c>
      <c r="Z46" s="177"/>
      <c r="AA46" s="177">
        <v>6.5</v>
      </c>
      <c r="AB46" s="177">
        <v>2.85</v>
      </c>
      <c r="AC46" s="177"/>
      <c r="AD46" s="177">
        <v>4</v>
      </c>
      <c r="AE46" s="177">
        <v>3.2</v>
      </c>
      <c r="AF46" s="177">
        <v>8.4</v>
      </c>
      <c r="AG46" s="177">
        <v>8</v>
      </c>
      <c r="AH46" s="177">
        <v>2.65</v>
      </c>
      <c r="AI46" s="177">
        <v>2.6</v>
      </c>
      <c r="AJ46" s="177"/>
      <c r="AK46" s="177">
        <v>2.0499999999999998</v>
      </c>
      <c r="AL46" s="177">
        <v>11</v>
      </c>
      <c r="AM46" s="177">
        <v>3.5</v>
      </c>
      <c r="AN46" s="177">
        <v>3</v>
      </c>
      <c r="AO46" s="177">
        <v>2.2000000000000002</v>
      </c>
    </row>
    <row r="47" spans="1:41" s="37" customFormat="1" ht="21" customHeight="1" x14ac:dyDescent="0.2">
      <c r="A47" s="3"/>
      <c r="B47" s="172" t="s">
        <v>64</v>
      </c>
      <c r="C47" s="113" t="s">
        <v>241</v>
      </c>
      <c r="D47" s="113" t="s">
        <v>237</v>
      </c>
      <c r="E47" s="149" t="s">
        <v>57</v>
      </c>
      <c r="F47" s="113">
        <f t="shared" si="0"/>
        <v>20</v>
      </c>
      <c r="G47" s="76">
        <f t="shared" si="1"/>
        <v>2.0499999999999998</v>
      </c>
      <c r="H47" s="175">
        <f t="shared" si="2"/>
        <v>4.99</v>
      </c>
      <c r="I47" s="76">
        <f t="shared" si="3"/>
        <v>10</v>
      </c>
      <c r="J47" s="177">
        <v>6.75</v>
      </c>
      <c r="K47" s="177">
        <v>2.7</v>
      </c>
      <c r="L47" s="177">
        <v>3.85</v>
      </c>
      <c r="M47" s="177">
        <v>2.2999999999999998</v>
      </c>
      <c r="N47" s="177"/>
      <c r="O47" s="177">
        <v>4.5</v>
      </c>
      <c r="P47" s="177">
        <v>6</v>
      </c>
      <c r="Q47" s="177"/>
      <c r="R47" s="177">
        <v>7</v>
      </c>
      <c r="S47" s="177"/>
      <c r="T47" s="177"/>
      <c r="U47" s="177">
        <v>5.4</v>
      </c>
      <c r="V47" s="177">
        <v>7.8</v>
      </c>
      <c r="W47" s="177"/>
      <c r="X47" s="177">
        <v>3.6</v>
      </c>
      <c r="Y47" s="177">
        <v>7.7</v>
      </c>
      <c r="Z47" s="177"/>
      <c r="AA47" s="177"/>
      <c r="AB47" s="177">
        <v>2.85</v>
      </c>
      <c r="AC47" s="177"/>
      <c r="AD47" s="177"/>
      <c r="AE47" s="177">
        <v>6.3</v>
      </c>
      <c r="AF47" s="177">
        <v>8.4</v>
      </c>
      <c r="AG47" s="177">
        <v>10</v>
      </c>
      <c r="AH47" s="177"/>
      <c r="AI47" s="177">
        <v>2.6</v>
      </c>
      <c r="AJ47" s="177"/>
      <c r="AK47" s="177">
        <v>2.0499999999999998</v>
      </c>
      <c r="AL47" s="177"/>
      <c r="AM47" s="177">
        <v>3.5</v>
      </c>
      <c r="AN47" s="177">
        <v>4.3</v>
      </c>
      <c r="AO47" s="177">
        <v>2.2000000000000002</v>
      </c>
    </row>
    <row r="48" spans="1:41" s="37" customFormat="1" ht="21" customHeight="1" x14ac:dyDescent="0.2">
      <c r="A48" s="3"/>
      <c r="B48" s="172" t="s">
        <v>64</v>
      </c>
      <c r="C48" s="113" t="s">
        <v>241</v>
      </c>
      <c r="D48" s="113" t="s">
        <v>237</v>
      </c>
      <c r="E48" s="149" t="s">
        <v>43</v>
      </c>
      <c r="F48" s="113">
        <f t="shared" si="0"/>
        <v>16</v>
      </c>
      <c r="G48" s="76">
        <f t="shared" si="1"/>
        <v>2</v>
      </c>
      <c r="H48" s="175">
        <f t="shared" si="2"/>
        <v>5.1250000000000009</v>
      </c>
      <c r="I48" s="76">
        <f t="shared" si="3"/>
        <v>10</v>
      </c>
      <c r="J48" s="177">
        <v>4.3</v>
      </c>
      <c r="K48" s="177">
        <v>2.7</v>
      </c>
      <c r="L48" s="177">
        <v>8.1</v>
      </c>
      <c r="M48" s="177"/>
      <c r="N48" s="177"/>
      <c r="O48" s="177">
        <v>4.5</v>
      </c>
      <c r="P48" s="177"/>
      <c r="Q48" s="177"/>
      <c r="R48" s="177">
        <v>7</v>
      </c>
      <c r="S48" s="177"/>
      <c r="T48" s="177"/>
      <c r="U48" s="177"/>
      <c r="V48" s="177"/>
      <c r="W48" s="177"/>
      <c r="X48" s="177">
        <v>3.6</v>
      </c>
      <c r="Y48" s="177">
        <v>7.7</v>
      </c>
      <c r="Z48" s="177"/>
      <c r="AA48" s="177"/>
      <c r="AB48" s="177">
        <v>2.85</v>
      </c>
      <c r="AC48" s="177"/>
      <c r="AD48" s="177"/>
      <c r="AE48" s="177">
        <v>6.3</v>
      </c>
      <c r="AF48" s="177">
        <v>8.4</v>
      </c>
      <c r="AG48" s="177">
        <v>10</v>
      </c>
      <c r="AH48" s="177">
        <v>3.7</v>
      </c>
      <c r="AI48" s="177">
        <v>5.15</v>
      </c>
      <c r="AJ48" s="177"/>
      <c r="AK48" s="177"/>
      <c r="AL48" s="177"/>
      <c r="AM48" s="177">
        <v>3.5</v>
      </c>
      <c r="AN48" s="177">
        <v>2</v>
      </c>
      <c r="AO48" s="177">
        <v>2.2000000000000002</v>
      </c>
    </row>
    <row r="49" spans="1:41" s="37" customFormat="1" ht="21" customHeight="1" x14ac:dyDescent="0.2">
      <c r="A49" s="3"/>
      <c r="B49" s="172" t="s">
        <v>265</v>
      </c>
      <c r="C49" s="113" t="s">
        <v>238</v>
      </c>
      <c r="D49" s="113" t="s">
        <v>237</v>
      </c>
      <c r="E49" s="149" t="s">
        <v>48</v>
      </c>
      <c r="F49" s="113">
        <f t="shared" si="0"/>
        <v>15</v>
      </c>
      <c r="G49" s="76">
        <f t="shared" si="1"/>
        <v>3.1</v>
      </c>
      <c r="H49" s="175">
        <f t="shared" si="2"/>
        <v>6.0366666666666671</v>
      </c>
      <c r="I49" s="76">
        <f t="shared" si="3"/>
        <v>9.3000000000000007</v>
      </c>
      <c r="J49" s="177">
        <v>6.2</v>
      </c>
      <c r="K49" s="177">
        <v>5.9</v>
      </c>
      <c r="L49" s="177"/>
      <c r="M49" s="177"/>
      <c r="N49" s="177"/>
      <c r="O49" s="177">
        <v>5.0999999999999996</v>
      </c>
      <c r="P49" s="177">
        <v>7.8</v>
      </c>
      <c r="Q49" s="177"/>
      <c r="R49" s="177"/>
      <c r="S49" s="177">
        <v>6.3</v>
      </c>
      <c r="T49" s="177"/>
      <c r="U49" s="177"/>
      <c r="V49" s="177">
        <v>6.6</v>
      </c>
      <c r="W49" s="177"/>
      <c r="X49" s="177">
        <v>5</v>
      </c>
      <c r="Y49" s="177"/>
      <c r="Z49" s="177">
        <v>7.4</v>
      </c>
      <c r="AA49" s="177"/>
      <c r="AB49" s="177"/>
      <c r="AC49" s="177">
        <v>5.5</v>
      </c>
      <c r="AD49" s="177"/>
      <c r="AE49" s="177">
        <v>3.1</v>
      </c>
      <c r="AF49" s="177"/>
      <c r="AG49" s="177">
        <v>5.9</v>
      </c>
      <c r="AH49" s="177"/>
      <c r="AI49" s="177">
        <v>6.8</v>
      </c>
      <c r="AJ49" s="177">
        <v>9.3000000000000007</v>
      </c>
      <c r="AK49" s="177">
        <v>4.25</v>
      </c>
      <c r="AL49" s="177"/>
      <c r="AM49" s="177"/>
      <c r="AN49" s="177"/>
      <c r="AO49" s="177">
        <v>5.4</v>
      </c>
    </row>
    <row r="50" spans="1:41" s="37" customFormat="1" ht="21" customHeight="1" x14ac:dyDescent="0.2">
      <c r="A50" s="3"/>
      <c r="B50" s="172" t="s">
        <v>265</v>
      </c>
      <c r="C50" s="113" t="s">
        <v>238</v>
      </c>
      <c r="D50" s="113" t="s">
        <v>237</v>
      </c>
      <c r="E50" s="149" t="s">
        <v>49</v>
      </c>
      <c r="F50" s="113">
        <f t="shared" si="0"/>
        <v>14</v>
      </c>
      <c r="G50" s="76">
        <f t="shared" si="1"/>
        <v>2.1</v>
      </c>
      <c r="H50" s="175">
        <f t="shared" si="2"/>
        <v>3.9035714285714289</v>
      </c>
      <c r="I50" s="76">
        <f t="shared" si="3"/>
        <v>7</v>
      </c>
      <c r="J50" s="177">
        <v>3.95</v>
      </c>
      <c r="K50" s="177">
        <v>3.3</v>
      </c>
      <c r="L50" s="177"/>
      <c r="M50" s="177"/>
      <c r="N50" s="177"/>
      <c r="O50" s="177">
        <v>4.0999999999999996</v>
      </c>
      <c r="P50" s="177">
        <v>3.9</v>
      </c>
      <c r="Q50" s="177"/>
      <c r="R50" s="177"/>
      <c r="S50" s="177">
        <v>3.9</v>
      </c>
      <c r="T50" s="177"/>
      <c r="U50" s="177"/>
      <c r="V50" s="177">
        <v>3.3</v>
      </c>
      <c r="W50" s="177"/>
      <c r="X50" s="177">
        <v>3</v>
      </c>
      <c r="Y50" s="177"/>
      <c r="Z50" s="177">
        <v>3.7</v>
      </c>
      <c r="AA50" s="177"/>
      <c r="AB50" s="177"/>
      <c r="AC50" s="177">
        <v>3.75</v>
      </c>
      <c r="AD50" s="177"/>
      <c r="AE50" s="177">
        <v>2.1</v>
      </c>
      <c r="AF50" s="177"/>
      <c r="AG50" s="177">
        <v>4.8499999999999996</v>
      </c>
      <c r="AH50" s="177"/>
      <c r="AI50" s="177">
        <v>5.0999999999999996</v>
      </c>
      <c r="AJ50" s="177">
        <v>7</v>
      </c>
      <c r="AK50" s="177"/>
      <c r="AL50" s="177"/>
      <c r="AM50" s="177"/>
      <c r="AN50" s="177"/>
      <c r="AO50" s="177">
        <v>2.7</v>
      </c>
    </row>
    <row r="51" spans="1:41" s="37" customFormat="1" ht="21" customHeight="1" x14ac:dyDescent="0.2">
      <c r="A51" s="3"/>
      <c r="B51" s="172" t="s">
        <v>265</v>
      </c>
      <c r="C51" s="113" t="s">
        <v>238</v>
      </c>
      <c r="D51" s="113" t="s">
        <v>237</v>
      </c>
      <c r="E51" s="149" t="s">
        <v>57</v>
      </c>
      <c r="F51" s="113">
        <f t="shared" si="0"/>
        <v>14</v>
      </c>
      <c r="G51" s="76">
        <f t="shared" si="1"/>
        <v>2.15</v>
      </c>
      <c r="H51" s="175">
        <f t="shared" si="2"/>
        <v>3.7785714285714289</v>
      </c>
      <c r="I51" s="76">
        <f t="shared" si="3"/>
        <v>5.45</v>
      </c>
      <c r="J51" s="177">
        <v>3.95</v>
      </c>
      <c r="K51" s="177">
        <v>3.3</v>
      </c>
      <c r="L51" s="177"/>
      <c r="M51" s="177"/>
      <c r="N51" s="177"/>
      <c r="O51" s="177">
        <v>4.0999999999999996</v>
      </c>
      <c r="P51" s="177">
        <v>5.45</v>
      </c>
      <c r="Q51" s="177"/>
      <c r="R51" s="177"/>
      <c r="S51" s="177">
        <v>3.9</v>
      </c>
      <c r="T51" s="177"/>
      <c r="U51" s="177"/>
      <c r="V51" s="177">
        <v>3.3</v>
      </c>
      <c r="W51" s="177"/>
      <c r="X51" s="177">
        <v>3</v>
      </c>
      <c r="Y51" s="177"/>
      <c r="Z51" s="177">
        <v>3.7</v>
      </c>
      <c r="AA51" s="177"/>
      <c r="AB51" s="177"/>
      <c r="AC51" s="177">
        <v>3.75</v>
      </c>
      <c r="AD51" s="177"/>
      <c r="AE51" s="177">
        <v>3.1</v>
      </c>
      <c r="AF51" s="177"/>
      <c r="AG51" s="177">
        <v>5.4</v>
      </c>
      <c r="AH51" s="177"/>
      <c r="AI51" s="177">
        <v>5.0999999999999996</v>
      </c>
      <c r="AJ51" s="177"/>
      <c r="AK51" s="177">
        <v>2.15</v>
      </c>
      <c r="AL51" s="177"/>
      <c r="AM51" s="177"/>
      <c r="AN51" s="177"/>
      <c r="AO51" s="177">
        <v>2.7</v>
      </c>
    </row>
    <row r="52" spans="1:41" s="37" customFormat="1" ht="21" customHeight="1" x14ac:dyDescent="0.2">
      <c r="A52" s="3"/>
      <c r="B52" s="172" t="s">
        <v>265</v>
      </c>
      <c r="C52" s="113" t="s">
        <v>238</v>
      </c>
      <c r="D52" s="113" t="s">
        <v>237</v>
      </c>
      <c r="E52" s="149" t="s">
        <v>43</v>
      </c>
      <c r="F52" s="113">
        <f t="shared" si="0"/>
        <v>11</v>
      </c>
      <c r="G52" s="76">
        <f t="shared" si="1"/>
        <v>0.5</v>
      </c>
      <c r="H52" s="175">
        <f t="shared" si="2"/>
        <v>3.3181818181818183</v>
      </c>
      <c r="I52" s="76">
        <f t="shared" si="3"/>
        <v>6.8</v>
      </c>
      <c r="J52" s="177">
        <v>2.5</v>
      </c>
      <c r="K52" s="177">
        <v>3.3</v>
      </c>
      <c r="L52" s="177"/>
      <c r="M52" s="177"/>
      <c r="N52" s="177"/>
      <c r="O52" s="177">
        <v>4.0999999999999996</v>
      </c>
      <c r="P52" s="177"/>
      <c r="Q52" s="177"/>
      <c r="R52" s="177">
        <v>3</v>
      </c>
      <c r="S52" s="177">
        <v>3.9</v>
      </c>
      <c r="T52" s="177"/>
      <c r="U52" s="177"/>
      <c r="V52" s="177"/>
      <c r="W52" s="177"/>
      <c r="X52" s="177">
        <v>3</v>
      </c>
      <c r="Y52" s="177"/>
      <c r="Z52" s="177">
        <v>0.5</v>
      </c>
      <c r="AA52" s="177"/>
      <c r="AB52" s="177"/>
      <c r="AC52" s="177"/>
      <c r="AD52" s="177"/>
      <c r="AE52" s="177">
        <v>3.1</v>
      </c>
      <c r="AF52" s="177"/>
      <c r="AG52" s="177">
        <v>3.6</v>
      </c>
      <c r="AH52" s="177"/>
      <c r="AI52" s="177">
        <v>6.8</v>
      </c>
      <c r="AJ52" s="177"/>
      <c r="AK52" s="177"/>
      <c r="AL52" s="177"/>
      <c r="AM52" s="177"/>
      <c r="AN52" s="177"/>
      <c r="AO52" s="177">
        <v>2.7</v>
      </c>
    </row>
    <row r="53" spans="1:41" s="37" customFormat="1" ht="21" customHeight="1" x14ac:dyDescent="0.2">
      <c r="A53" s="3"/>
      <c r="B53" s="172" t="s">
        <v>266</v>
      </c>
      <c r="C53" s="113" t="s">
        <v>238</v>
      </c>
      <c r="D53" s="113" t="s">
        <v>237</v>
      </c>
      <c r="E53" s="149" t="s">
        <v>48</v>
      </c>
      <c r="F53" s="113">
        <f t="shared" si="0"/>
        <v>26</v>
      </c>
      <c r="G53" s="76">
        <f t="shared" si="1"/>
        <v>2</v>
      </c>
      <c r="H53" s="175">
        <f t="shared" si="2"/>
        <v>6.078846153846154</v>
      </c>
      <c r="I53" s="76">
        <f t="shared" si="3"/>
        <v>8</v>
      </c>
      <c r="J53" s="177">
        <v>6.2</v>
      </c>
      <c r="K53" s="177">
        <v>5.9</v>
      </c>
      <c r="L53" s="177">
        <v>5.6</v>
      </c>
      <c r="M53" s="177">
        <v>6.5</v>
      </c>
      <c r="N53" s="177">
        <v>8</v>
      </c>
      <c r="O53" s="177">
        <v>5.0999999999999996</v>
      </c>
      <c r="P53" s="177">
        <v>7.8</v>
      </c>
      <c r="Q53" s="177"/>
      <c r="R53" s="177">
        <v>2</v>
      </c>
      <c r="S53" s="177">
        <v>6.3</v>
      </c>
      <c r="T53" s="177">
        <v>5.15</v>
      </c>
      <c r="U53" s="177"/>
      <c r="V53" s="177">
        <v>6.6</v>
      </c>
      <c r="W53" s="177"/>
      <c r="X53" s="177">
        <v>6.5</v>
      </c>
      <c r="Y53" s="177">
        <v>6.1</v>
      </c>
      <c r="Z53" s="177">
        <v>7.4</v>
      </c>
      <c r="AA53" s="177"/>
      <c r="AB53" s="177">
        <v>7.3</v>
      </c>
      <c r="AC53" s="177">
        <v>5.5</v>
      </c>
      <c r="AD53" s="177">
        <v>5.6</v>
      </c>
      <c r="AE53" s="177">
        <v>6</v>
      </c>
      <c r="AF53" s="177">
        <v>5.2</v>
      </c>
      <c r="AG53" s="177">
        <v>5.9</v>
      </c>
      <c r="AH53" s="177">
        <v>5.8</v>
      </c>
      <c r="AI53" s="177"/>
      <c r="AJ53" s="177"/>
      <c r="AK53" s="177">
        <v>6.3</v>
      </c>
      <c r="AL53" s="177">
        <v>6.5</v>
      </c>
      <c r="AM53" s="177">
        <v>7.9</v>
      </c>
      <c r="AN53" s="177">
        <v>5.5</v>
      </c>
      <c r="AO53" s="177">
        <v>5.4</v>
      </c>
    </row>
    <row r="54" spans="1:41" s="37" customFormat="1" ht="21" customHeight="1" x14ac:dyDescent="0.2">
      <c r="A54" s="3"/>
      <c r="B54" s="172" t="s">
        <v>266</v>
      </c>
      <c r="C54" s="113" t="s">
        <v>238</v>
      </c>
      <c r="D54" s="113" t="s">
        <v>237</v>
      </c>
      <c r="E54" s="149" t="s">
        <v>49</v>
      </c>
      <c r="F54" s="113">
        <f t="shared" si="0"/>
        <v>24</v>
      </c>
      <c r="G54" s="76">
        <f t="shared" si="1"/>
        <v>2</v>
      </c>
      <c r="H54" s="175">
        <f t="shared" si="2"/>
        <v>3.6770833333333335</v>
      </c>
      <c r="I54" s="76">
        <f t="shared" si="3"/>
        <v>4.8499999999999996</v>
      </c>
      <c r="J54" s="177">
        <v>3.95</v>
      </c>
      <c r="K54" s="177">
        <v>3.3</v>
      </c>
      <c r="L54" s="177">
        <v>4.3</v>
      </c>
      <c r="M54" s="177">
        <v>3.95</v>
      </c>
      <c r="N54" s="177"/>
      <c r="O54" s="177">
        <v>4.0999999999999996</v>
      </c>
      <c r="P54" s="177">
        <v>3.9</v>
      </c>
      <c r="Q54" s="177"/>
      <c r="R54" s="177">
        <v>2</v>
      </c>
      <c r="S54" s="177">
        <v>3.9</v>
      </c>
      <c r="T54" s="177">
        <v>3.6</v>
      </c>
      <c r="U54" s="177"/>
      <c r="V54" s="177">
        <v>3.3</v>
      </c>
      <c r="W54" s="177"/>
      <c r="X54" s="177">
        <v>3.5</v>
      </c>
      <c r="Y54" s="177">
        <v>4.3</v>
      </c>
      <c r="Z54" s="177">
        <v>3.7</v>
      </c>
      <c r="AA54" s="177"/>
      <c r="AB54" s="177">
        <v>4.4000000000000004</v>
      </c>
      <c r="AC54" s="177">
        <v>3.75</v>
      </c>
      <c r="AD54" s="177">
        <v>4.7</v>
      </c>
      <c r="AE54" s="177">
        <v>3.4</v>
      </c>
      <c r="AF54" s="177"/>
      <c r="AG54" s="177">
        <v>4.8499999999999996</v>
      </c>
      <c r="AH54" s="177">
        <v>2.9</v>
      </c>
      <c r="AI54" s="177"/>
      <c r="AJ54" s="177"/>
      <c r="AK54" s="177">
        <v>3.15</v>
      </c>
      <c r="AL54" s="177">
        <v>3.5</v>
      </c>
      <c r="AM54" s="177">
        <v>2.8</v>
      </c>
      <c r="AN54" s="177">
        <v>4.3</v>
      </c>
      <c r="AO54" s="177">
        <v>2.7</v>
      </c>
    </row>
    <row r="55" spans="1:41" s="37" customFormat="1" ht="21" customHeight="1" x14ac:dyDescent="0.2">
      <c r="A55" s="3"/>
      <c r="B55" s="172" t="s">
        <v>266</v>
      </c>
      <c r="C55" s="113" t="s">
        <v>238</v>
      </c>
      <c r="D55" s="113" t="s">
        <v>237</v>
      </c>
      <c r="E55" s="149" t="s">
        <v>57</v>
      </c>
      <c r="F55" s="113">
        <f t="shared" si="0"/>
        <v>24</v>
      </c>
      <c r="G55" s="76">
        <f t="shared" si="1"/>
        <v>2</v>
      </c>
      <c r="H55" s="175">
        <f t="shared" si="2"/>
        <v>4.0812500000000007</v>
      </c>
      <c r="I55" s="76">
        <f t="shared" si="3"/>
        <v>5.5</v>
      </c>
      <c r="J55" s="177">
        <v>3.95</v>
      </c>
      <c r="K55" s="177">
        <v>3.3</v>
      </c>
      <c r="L55" s="177">
        <v>4.3</v>
      </c>
      <c r="M55" s="177">
        <v>4.95</v>
      </c>
      <c r="N55" s="177"/>
      <c r="O55" s="177">
        <v>4.0999999999999996</v>
      </c>
      <c r="P55" s="177">
        <v>5.45</v>
      </c>
      <c r="Q55" s="177"/>
      <c r="R55" s="177">
        <v>2</v>
      </c>
      <c r="S55" s="177">
        <v>3.9</v>
      </c>
      <c r="T55" s="177"/>
      <c r="U55" s="177"/>
      <c r="V55" s="177">
        <v>3.3</v>
      </c>
      <c r="W55" s="177"/>
      <c r="X55" s="177">
        <v>3.5</v>
      </c>
      <c r="Y55" s="177">
        <v>4.3</v>
      </c>
      <c r="Z55" s="177">
        <v>3.7</v>
      </c>
      <c r="AA55" s="177"/>
      <c r="AB55" s="177">
        <v>4.4000000000000004</v>
      </c>
      <c r="AC55" s="177">
        <v>3.75</v>
      </c>
      <c r="AD55" s="177">
        <v>3</v>
      </c>
      <c r="AE55" s="177">
        <v>3.4</v>
      </c>
      <c r="AF55" s="177">
        <v>5.2</v>
      </c>
      <c r="AG55" s="177">
        <v>5.4</v>
      </c>
      <c r="AH55" s="177">
        <v>4</v>
      </c>
      <c r="AI55" s="177"/>
      <c r="AJ55" s="177"/>
      <c r="AK55" s="177">
        <v>3.15</v>
      </c>
      <c r="AL55" s="177">
        <v>5.5</v>
      </c>
      <c r="AM55" s="177">
        <v>5.2</v>
      </c>
      <c r="AN55" s="177">
        <v>5.5</v>
      </c>
      <c r="AO55" s="177">
        <v>2.7</v>
      </c>
    </row>
    <row r="56" spans="1:41" s="37" customFormat="1" ht="21" customHeight="1" x14ac:dyDescent="0.2">
      <c r="A56" s="3"/>
      <c r="B56" s="172" t="s">
        <v>266</v>
      </c>
      <c r="C56" s="113" t="s">
        <v>238</v>
      </c>
      <c r="D56" s="113" t="s">
        <v>237</v>
      </c>
      <c r="E56" s="149" t="s">
        <v>43</v>
      </c>
      <c r="F56" s="113">
        <f t="shared" si="0"/>
        <v>16</v>
      </c>
      <c r="G56" s="76">
        <f t="shared" si="1"/>
        <v>0.5</v>
      </c>
      <c r="H56" s="175">
        <f t="shared" si="2"/>
        <v>3.4375000000000004</v>
      </c>
      <c r="I56" s="76">
        <f t="shared" si="3"/>
        <v>5.6</v>
      </c>
      <c r="J56" s="177">
        <v>2.5</v>
      </c>
      <c r="K56" s="177">
        <v>3.3</v>
      </c>
      <c r="L56" s="177">
        <v>5.6</v>
      </c>
      <c r="M56" s="177"/>
      <c r="N56" s="177"/>
      <c r="O56" s="177">
        <v>4.0999999999999996</v>
      </c>
      <c r="P56" s="177"/>
      <c r="Q56" s="177"/>
      <c r="R56" s="177"/>
      <c r="S56" s="177">
        <v>3.9</v>
      </c>
      <c r="T56" s="177"/>
      <c r="U56" s="177"/>
      <c r="V56" s="177"/>
      <c r="W56" s="177"/>
      <c r="X56" s="177">
        <v>3.5</v>
      </c>
      <c r="Y56" s="177">
        <v>4.3</v>
      </c>
      <c r="Z56" s="177">
        <v>0.5</v>
      </c>
      <c r="AA56" s="177"/>
      <c r="AB56" s="177">
        <v>4.4000000000000004</v>
      </c>
      <c r="AC56" s="177"/>
      <c r="AD56" s="177"/>
      <c r="AE56" s="177">
        <v>3.4</v>
      </c>
      <c r="AF56" s="177">
        <v>0.5</v>
      </c>
      <c r="AG56" s="177">
        <v>3.6</v>
      </c>
      <c r="AH56" s="177"/>
      <c r="AI56" s="177"/>
      <c r="AJ56" s="177"/>
      <c r="AK56" s="177"/>
      <c r="AL56" s="177">
        <v>5.5</v>
      </c>
      <c r="AM56" s="177">
        <v>5.2</v>
      </c>
      <c r="AN56" s="177">
        <v>2</v>
      </c>
      <c r="AO56" s="177">
        <v>2.7</v>
      </c>
    </row>
    <row r="57" spans="1:41" s="37" customFormat="1" ht="21" customHeight="1" x14ac:dyDescent="0.2">
      <c r="A57" s="3"/>
      <c r="B57" s="172" t="s">
        <v>267</v>
      </c>
      <c r="C57" s="113" t="s">
        <v>238</v>
      </c>
      <c r="D57" s="113" t="s">
        <v>237</v>
      </c>
      <c r="E57" s="149" t="s">
        <v>48</v>
      </c>
      <c r="F57" s="113">
        <f t="shared" si="0"/>
        <v>28</v>
      </c>
      <c r="G57" s="76">
        <f t="shared" si="1"/>
        <v>4.6500000000000004</v>
      </c>
      <c r="H57" s="175">
        <f t="shared" si="2"/>
        <v>5.7857142857142847</v>
      </c>
      <c r="I57" s="76">
        <f t="shared" si="3"/>
        <v>7.8</v>
      </c>
      <c r="J57" s="177">
        <v>6.2</v>
      </c>
      <c r="K57" s="177">
        <v>5.9</v>
      </c>
      <c r="L57" s="177">
        <v>4.8</v>
      </c>
      <c r="M57" s="177">
        <v>5.25</v>
      </c>
      <c r="N57" s="177">
        <v>6.7</v>
      </c>
      <c r="O57" s="177">
        <v>5.4</v>
      </c>
      <c r="P57" s="177">
        <v>7.8</v>
      </c>
      <c r="Q57" s="177"/>
      <c r="R57" s="177"/>
      <c r="S57" s="177">
        <v>6</v>
      </c>
      <c r="T57" s="177">
        <v>4.6500000000000004</v>
      </c>
      <c r="U57" s="177">
        <v>5.75</v>
      </c>
      <c r="V57" s="177">
        <v>5.8</v>
      </c>
      <c r="W57" s="177">
        <v>5.8</v>
      </c>
      <c r="X57" s="177">
        <v>6</v>
      </c>
      <c r="Y57" s="177">
        <v>6.6</v>
      </c>
      <c r="Z57" s="177">
        <v>6.4</v>
      </c>
      <c r="AA57" s="177">
        <v>6.3</v>
      </c>
      <c r="AB57" s="177">
        <v>6</v>
      </c>
      <c r="AC57" s="177">
        <v>5.5</v>
      </c>
      <c r="AD57" s="177">
        <v>5.0999999999999996</v>
      </c>
      <c r="AE57" s="177">
        <v>5</v>
      </c>
      <c r="AF57" s="177">
        <v>6.2</v>
      </c>
      <c r="AG57" s="177">
        <v>5.9</v>
      </c>
      <c r="AH57" s="177"/>
      <c r="AI57" s="177">
        <v>4.7</v>
      </c>
      <c r="AJ57" s="177"/>
      <c r="AK57" s="177">
        <v>5.85</v>
      </c>
      <c r="AL57" s="177">
        <v>6.5</v>
      </c>
      <c r="AM57" s="177">
        <v>5</v>
      </c>
      <c r="AN57" s="177">
        <v>5.5</v>
      </c>
      <c r="AO57" s="177">
        <v>5.4</v>
      </c>
    </row>
    <row r="58" spans="1:41" s="37" customFormat="1" ht="21" customHeight="1" x14ac:dyDescent="0.2">
      <c r="A58" s="3"/>
      <c r="B58" s="172" t="s">
        <v>267</v>
      </c>
      <c r="C58" s="113" t="s">
        <v>238</v>
      </c>
      <c r="D58" s="113" t="s">
        <v>237</v>
      </c>
      <c r="E58" s="149" t="s">
        <v>49</v>
      </c>
      <c r="F58" s="113">
        <f t="shared" si="0"/>
        <v>20</v>
      </c>
      <c r="G58" s="76">
        <f t="shared" si="1"/>
        <v>2.7</v>
      </c>
      <c r="H58" s="175">
        <f t="shared" si="2"/>
        <v>4.08</v>
      </c>
      <c r="I58" s="76">
        <f t="shared" si="3"/>
        <v>6</v>
      </c>
      <c r="J58" s="177">
        <v>3.95</v>
      </c>
      <c r="K58" s="177">
        <v>4.3</v>
      </c>
      <c r="L58" s="177">
        <v>4.8</v>
      </c>
      <c r="M58" s="177">
        <v>4.25</v>
      </c>
      <c r="N58" s="177"/>
      <c r="O58" s="177">
        <v>4.2</v>
      </c>
      <c r="P58" s="177">
        <v>3.9</v>
      </c>
      <c r="Q58" s="177"/>
      <c r="R58" s="177"/>
      <c r="S58" s="177"/>
      <c r="T58" s="177"/>
      <c r="U58" s="177">
        <v>3.8</v>
      </c>
      <c r="V58" s="177">
        <v>4</v>
      </c>
      <c r="W58" s="177">
        <v>3.4</v>
      </c>
      <c r="X58" s="177">
        <v>6</v>
      </c>
      <c r="Y58" s="177">
        <v>4.7</v>
      </c>
      <c r="Z58" s="177">
        <v>3.2</v>
      </c>
      <c r="AA58" s="177"/>
      <c r="AB58" s="177">
        <v>4.0999999999999996</v>
      </c>
      <c r="AC58" s="177"/>
      <c r="AD58" s="177"/>
      <c r="AE58" s="177">
        <v>3.5</v>
      </c>
      <c r="AF58" s="177"/>
      <c r="AG58" s="177">
        <v>4.8499999999999996</v>
      </c>
      <c r="AH58" s="177"/>
      <c r="AI58" s="177">
        <v>4.7</v>
      </c>
      <c r="AJ58" s="177"/>
      <c r="AK58" s="177">
        <v>2.95</v>
      </c>
      <c r="AL58" s="177"/>
      <c r="AM58" s="177">
        <v>4</v>
      </c>
      <c r="AN58" s="177">
        <v>4.3</v>
      </c>
      <c r="AO58" s="177">
        <v>2.7</v>
      </c>
    </row>
    <row r="59" spans="1:41" s="37" customFormat="1" ht="21" customHeight="1" x14ac:dyDescent="0.2">
      <c r="A59" s="3"/>
      <c r="B59" s="172" t="s">
        <v>267</v>
      </c>
      <c r="C59" s="113" t="s">
        <v>238</v>
      </c>
      <c r="D59" s="113" t="s">
        <v>237</v>
      </c>
      <c r="E59" s="149" t="s">
        <v>57</v>
      </c>
      <c r="F59" s="113">
        <f t="shared" si="0"/>
        <v>22</v>
      </c>
      <c r="G59" s="76">
        <f t="shared" si="1"/>
        <v>2.7</v>
      </c>
      <c r="H59" s="175">
        <f t="shared" si="2"/>
        <v>4.4204545454545459</v>
      </c>
      <c r="I59" s="76">
        <f t="shared" si="3"/>
        <v>6.2</v>
      </c>
      <c r="J59" s="177">
        <v>3.95</v>
      </c>
      <c r="K59" s="177">
        <v>4.3</v>
      </c>
      <c r="L59" s="177">
        <v>4.8</v>
      </c>
      <c r="M59" s="177">
        <v>4.25</v>
      </c>
      <c r="N59" s="177"/>
      <c r="O59" s="177">
        <v>4.2</v>
      </c>
      <c r="P59" s="177">
        <v>5.45</v>
      </c>
      <c r="Q59" s="177"/>
      <c r="R59" s="177"/>
      <c r="S59" s="177"/>
      <c r="T59" s="177"/>
      <c r="U59" s="177">
        <v>3.45</v>
      </c>
      <c r="V59" s="177">
        <v>4</v>
      </c>
      <c r="W59" s="177">
        <v>3.4</v>
      </c>
      <c r="X59" s="177">
        <v>6</v>
      </c>
      <c r="Y59" s="177">
        <v>4.7</v>
      </c>
      <c r="Z59" s="177">
        <v>3.2</v>
      </c>
      <c r="AA59" s="177"/>
      <c r="AB59" s="177">
        <v>4.0999999999999996</v>
      </c>
      <c r="AC59" s="177"/>
      <c r="AD59" s="177"/>
      <c r="AE59" s="177">
        <v>3.5</v>
      </c>
      <c r="AF59" s="177">
        <v>6.2</v>
      </c>
      <c r="AG59" s="177">
        <v>5.4</v>
      </c>
      <c r="AH59" s="177"/>
      <c r="AI59" s="177">
        <v>4.7</v>
      </c>
      <c r="AJ59" s="177"/>
      <c r="AK59" s="177">
        <v>2.95</v>
      </c>
      <c r="AL59" s="177">
        <v>5.5</v>
      </c>
      <c r="AM59" s="177">
        <v>5</v>
      </c>
      <c r="AN59" s="177">
        <v>5.5</v>
      </c>
      <c r="AO59" s="177">
        <v>2.7</v>
      </c>
    </row>
    <row r="60" spans="1:41" s="37" customFormat="1" ht="21" customHeight="1" x14ac:dyDescent="0.2">
      <c r="A60" s="3"/>
      <c r="B60" s="172" t="s">
        <v>267</v>
      </c>
      <c r="C60" s="113" t="s">
        <v>238</v>
      </c>
      <c r="D60" s="113" t="s">
        <v>237</v>
      </c>
      <c r="E60" s="149" t="s">
        <v>43</v>
      </c>
      <c r="F60" s="113">
        <f t="shared" si="0"/>
        <v>16</v>
      </c>
      <c r="G60" s="76">
        <f t="shared" si="1"/>
        <v>0.5</v>
      </c>
      <c r="H60" s="175">
        <f t="shared" si="2"/>
        <v>3.6625000000000005</v>
      </c>
      <c r="I60" s="76">
        <f t="shared" si="3"/>
        <v>6</v>
      </c>
      <c r="J60" s="177">
        <v>2.5</v>
      </c>
      <c r="K60" s="177">
        <v>4.3</v>
      </c>
      <c r="L60" s="177">
        <v>4.8</v>
      </c>
      <c r="M60" s="177"/>
      <c r="N60" s="177"/>
      <c r="O60" s="177">
        <v>4.2</v>
      </c>
      <c r="P60" s="177"/>
      <c r="Q60" s="177"/>
      <c r="R60" s="177"/>
      <c r="S60" s="177"/>
      <c r="T60" s="177"/>
      <c r="U60" s="177"/>
      <c r="V60" s="177"/>
      <c r="W60" s="177"/>
      <c r="X60" s="177">
        <v>6</v>
      </c>
      <c r="Y60" s="177">
        <v>4.7</v>
      </c>
      <c r="Z60" s="177">
        <v>0.5</v>
      </c>
      <c r="AA60" s="177"/>
      <c r="AB60" s="177">
        <v>4.0999999999999996</v>
      </c>
      <c r="AC60" s="177"/>
      <c r="AD60" s="177"/>
      <c r="AE60" s="177">
        <v>3.5</v>
      </c>
      <c r="AF60" s="177">
        <v>0.5</v>
      </c>
      <c r="AG60" s="177">
        <v>3.6</v>
      </c>
      <c r="AH60" s="177"/>
      <c r="AI60" s="177">
        <v>4.7</v>
      </c>
      <c r="AJ60" s="177"/>
      <c r="AK60" s="177"/>
      <c r="AL60" s="177">
        <v>5.5</v>
      </c>
      <c r="AM60" s="177">
        <v>5</v>
      </c>
      <c r="AN60" s="177">
        <v>2</v>
      </c>
      <c r="AO60" s="177">
        <v>2.7</v>
      </c>
    </row>
    <row r="61" spans="1:41" s="37" customFormat="1" ht="21" customHeight="1" x14ac:dyDescent="0.2">
      <c r="A61" s="3"/>
      <c r="B61" s="172" t="s">
        <v>268</v>
      </c>
      <c r="C61" s="113" t="s">
        <v>238</v>
      </c>
      <c r="D61" s="113" t="s">
        <v>237</v>
      </c>
      <c r="E61" s="149" t="s">
        <v>48</v>
      </c>
      <c r="F61" s="113">
        <f t="shared" si="0"/>
        <v>23</v>
      </c>
      <c r="G61" s="76">
        <f t="shared" si="1"/>
        <v>4.6500000000000004</v>
      </c>
      <c r="H61" s="175">
        <f t="shared" si="2"/>
        <v>5.7434782608695647</v>
      </c>
      <c r="I61" s="76">
        <f t="shared" si="3"/>
        <v>7.8</v>
      </c>
      <c r="J61" s="177">
        <v>6.2</v>
      </c>
      <c r="K61" s="177">
        <v>5.9</v>
      </c>
      <c r="L61" s="177">
        <v>4.8</v>
      </c>
      <c r="M61" s="177">
        <v>5.25</v>
      </c>
      <c r="N61" s="177"/>
      <c r="O61" s="177">
        <v>5.4</v>
      </c>
      <c r="P61" s="177">
        <v>7.8</v>
      </c>
      <c r="Q61" s="177"/>
      <c r="R61" s="177"/>
      <c r="S61" s="177">
        <v>6</v>
      </c>
      <c r="T61" s="177">
        <v>4.6500000000000004</v>
      </c>
      <c r="U61" s="177">
        <v>5.75</v>
      </c>
      <c r="V61" s="177">
        <v>5.8</v>
      </c>
      <c r="W61" s="177"/>
      <c r="X61" s="177">
        <v>6</v>
      </c>
      <c r="Y61" s="177">
        <v>6.6</v>
      </c>
      <c r="Z61" s="177">
        <v>6.4</v>
      </c>
      <c r="AA61" s="177">
        <v>6.3</v>
      </c>
      <c r="AB61" s="177">
        <v>6</v>
      </c>
      <c r="AC61" s="177"/>
      <c r="AD61" s="177">
        <v>5.0999999999999996</v>
      </c>
      <c r="AE61" s="177">
        <v>5</v>
      </c>
      <c r="AF61" s="177">
        <v>6.2</v>
      </c>
      <c r="AG61" s="177">
        <v>5.9</v>
      </c>
      <c r="AH61" s="177"/>
      <c r="AI61" s="177">
        <v>4.7</v>
      </c>
      <c r="AJ61" s="177"/>
      <c r="AK61" s="177">
        <v>5.85</v>
      </c>
      <c r="AL61" s="177"/>
      <c r="AM61" s="177">
        <v>5</v>
      </c>
      <c r="AN61" s="177">
        <v>5.5</v>
      </c>
      <c r="AO61" s="177"/>
    </row>
    <row r="62" spans="1:41" s="37" customFormat="1" ht="21" customHeight="1" x14ac:dyDescent="0.2">
      <c r="A62" s="3"/>
      <c r="B62" s="172" t="s">
        <v>268</v>
      </c>
      <c r="C62" s="113" t="s">
        <v>238</v>
      </c>
      <c r="D62" s="113" t="s">
        <v>237</v>
      </c>
      <c r="E62" s="149" t="s">
        <v>49</v>
      </c>
      <c r="F62" s="113">
        <f t="shared" si="0"/>
        <v>18</v>
      </c>
      <c r="G62" s="76">
        <f t="shared" si="1"/>
        <v>2.95</v>
      </c>
      <c r="H62" s="175">
        <f t="shared" si="2"/>
        <v>4.1944444444444455</v>
      </c>
      <c r="I62" s="76">
        <f t="shared" si="3"/>
        <v>6</v>
      </c>
      <c r="J62" s="177">
        <v>3.95</v>
      </c>
      <c r="K62" s="177">
        <v>4.3</v>
      </c>
      <c r="L62" s="177">
        <v>4.8</v>
      </c>
      <c r="M62" s="177">
        <v>4.25</v>
      </c>
      <c r="N62" s="177"/>
      <c r="O62" s="177">
        <v>4.2</v>
      </c>
      <c r="P62" s="177">
        <v>3.9</v>
      </c>
      <c r="Q62" s="177"/>
      <c r="R62" s="177"/>
      <c r="S62" s="177"/>
      <c r="T62" s="177"/>
      <c r="U62" s="177">
        <v>3.8</v>
      </c>
      <c r="V62" s="177">
        <v>4</v>
      </c>
      <c r="W62" s="177"/>
      <c r="X62" s="177">
        <v>6</v>
      </c>
      <c r="Y62" s="177">
        <v>4.7</v>
      </c>
      <c r="Z62" s="177">
        <v>3.2</v>
      </c>
      <c r="AA62" s="177"/>
      <c r="AB62" s="177">
        <v>4.0999999999999996</v>
      </c>
      <c r="AC62" s="177"/>
      <c r="AD62" s="177"/>
      <c r="AE62" s="177">
        <v>3.5</v>
      </c>
      <c r="AF62" s="177"/>
      <c r="AG62" s="177">
        <v>4.8499999999999996</v>
      </c>
      <c r="AH62" s="177"/>
      <c r="AI62" s="177">
        <v>4.7</v>
      </c>
      <c r="AJ62" s="177"/>
      <c r="AK62" s="177">
        <v>2.95</v>
      </c>
      <c r="AL62" s="177"/>
      <c r="AM62" s="177">
        <v>4</v>
      </c>
      <c r="AN62" s="177">
        <v>4.3</v>
      </c>
      <c r="AO62" s="177"/>
    </row>
    <row r="63" spans="1:41" s="37" customFormat="1" ht="21" customHeight="1" x14ac:dyDescent="0.2">
      <c r="A63" s="3"/>
      <c r="B63" s="172" t="s">
        <v>268</v>
      </c>
      <c r="C63" s="113" t="s">
        <v>238</v>
      </c>
      <c r="D63" s="113" t="s">
        <v>237</v>
      </c>
      <c r="E63" s="149" t="s">
        <v>57</v>
      </c>
      <c r="F63" s="113">
        <f t="shared" si="0"/>
        <v>19</v>
      </c>
      <c r="G63" s="76">
        <f t="shared" si="1"/>
        <v>2.95</v>
      </c>
      <c r="H63" s="175">
        <f t="shared" si="2"/>
        <v>4.5078947368421067</v>
      </c>
      <c r="I63" s="76">
        <f t="shared" si="3"/>
        <v>6.2</v>
      </c>
      <c r="J63" s="177">
        <v>3.95</v>
      </c>
      <c r="K63" s="177">
        <v>4.3</v>
      </c>
      <c r="L63" s="177">
        <v>4.8</v>
      </c>
      <c r="M63" s="177">
        <v>4.25</v>
      </c>
      <c r="N63" s="177"/>
      <c r="O63" s="177">
        <v>4.2</v>
      </c>
      <c r="P63" s="177">
        <v>5.45</v>
      </c>
      <c r="Q63" s="177"/>
      <c r="R63" s="177"/>
      <c r="S63" s="177"/>
      <c r="T63" s="177"/>
      <c r="U63" s="177">
        <v>3.45</v>
      </c>
      <c r="V63" s="177">
        <v>4</v>
      </c>
      <c r="W63" s="177"/>
      <c r="X63" s="177">
        <v>6</v>
      </c>
      <c r="Y63" s="177">
        <v>4.7</v>
      </c>
      <c r="Z63" s="177">
        <v>3.2</v>
      </c>
      <c r="AA63" s="177"/>
      <c r="AB63" s="177">
        <v>4.0999999999999996</v>
      </c>
      <c r="AC63" s="177"/>
      <c r="AD63" s="177"/>
      <c r="AE63" s="177">
        <v>3.5</v>
      </c>
      <c r="AF63" s="177">
        <v>6.2</v>
      </c>
      <c r="AG63" s="177">
        <v>5.4</v>
      </c>
      <c r="AH63" s="177"/>
      <c r="AI63" s="177">
        <v>4.7</v>
      </c>
      <c r="AJ63" s="177"/>
      <c r="AK63" s="177">
        <v>2.95</v>
      </c>
      <c r="AL63" s="177"/>
      <c r="AM63" s="177">
        <v>5</v>
      </c>
      <c r="AN63" s="177">
        <v>5.5</v>
      </c>
      <c r="AO63" s="177"/>
    </row>
    <row r="64" spans="1:41" s="37" customFormat="1" ht="21" customHeight="1" x14ac:dyDescent="0.2">
      <c r="A64" s="3"/>
      <c r="B64" s="172" t="s">
        <v>268</v>
      </c>
      <c r="C64" s="113" t="s">
        <v>238</v>
      </c>
      <c r="D64" s="113" t="s">
        <v>237</v>
      </c>
      <c r="E64" s="149" t="s">
        <v>43</v>
      </c>
      <c r="F64" s="113">
        <f t="shared" si="0"/>
        <v>14</v>
      </c>
      <c r="G64" s="76">
        <f t="shared" si="1"/>
        <v>0.5</v>
      </c>
      <c r="H64" s="175">
        <f t="shared" si="2"/>
        <v>3.6000000000000005</v>
      </c>
      <c r="I64" s="76">
        <f t="shared" si="3"/>
        <v>6</v>
      </c>
      <c r="J64" s="177">
        <v>2.5</v>
      </c>
      <c r="K64" s="177">
        <v>4.3</v>
      </c>
      <c r="L64" s="177">
        <v>4.8</v>
      </c>
      <c r="M64" s="177"/>
      <c r="N64" s="177"/>
      <c r="O64" s="177">
        <v>4.2</v>
      </c>
      <c r="P64" s="177"/>
      <c r="Q64" s="177"/>
      <c r="R64" s="177"/>
      <c r="S64" s="177"/>
      <c r="T64" s="177"/>
      <c r="U64" s="177"/>
      <c r="V64" s="177"/>
      <c r="W64" s="177"/>
      <c r="X64" s="177">
        <v>6</v>
      </c>
      <c r="Y64" s="177">
        <v>4.7</v>
      </c>
      <c r="Z64" s="177">
        <v>0.5</v>
      </c>
      <c r="AA64" s="177"/>
      <c r="AB64" s="177">
        <v>4.0999999999999996</v>
      </c>
      <c r="AC64" s="177"/>
      <c r="AD64" s="177"/>
      <c r="AE64" s="177">
        <v>3.5</v>
      </c>
      <c r="AF64" s="177">
        <v>0.5</v>
      </c>
      <c r="AG64" s="177">
        <v>3.6</v>
      </c>
      <c r="AH64" s="177"/>
      <c r="AI64" s="177">
        <v>4.7</v>
      </c>
      <c r="AJ64" s="177"/>
      <c r="AK64" s="177"/>
      <c r="AL64" s="177"/>
      <c r="AM64" s="177">
        <v>5</v>
      </c>
      <c r="AN64" s="177">
        <v>2</v>
      </c>
      <c r="AO64" s="177"/>
    </row>
    <row r="65" spans="1:41" s="37" customFormat="1" ht="21" customHeight="1" x14ac:dyDescent="0.2">
      <c r="A65" s="3"/>
      <c r="B65" s="172" t="s">
        <v>269</v>
      </c>
      <c r="C65" s="113" t="s">
        <v>238</v>
      </c>
      <c r="D65" s="113" t="s">
        <v>237</v>
      </c>
      <c r="E65" s="149" t="s">
        <v>48</v>
      </c>
      <c r="F65" s="113">
        <f t="shared" si="0"/>
        <v>22</v>
      </c>
      <c r="G65" s="76">
        <f t="shared" si="1"/>
        <v>4.6500000000000004</v>
      </c>
      <c r="H65" s="175">
        <f t="shared" si="2"/>
        <v>5.8590909090909093</v>
      </c>
      <c r="I65" s="76">
        <f t="shared" si="3"/>
        <v>7.8</v>
      </c>
      <c r="J65" s="177">
        <v>6.2</v>
      </c>
      <c r="K65" s="177">
        <v>5.9</v>
      </c>
      <c r="L65" s="177"/>
      <c r="M65" s="177">
        <v>5.25</v>
      </c>
      <c r="N65" s="177"/>
      <c r="O65" s="177">
        <v>5.4</v>
      </c>
      <c r="P65" s="177">
        <v>7.8</v>
      </c>
      <c r="Q65" s="177"/>
      <c r="R65" s="177"/>
      <c r="S65" s="177"/>
      <c r="T65" s="177">
        <v>4.6500000000000004</v>
      </c>
      <c r="U65" s="177">
        <v>5.75</v>
      </c>
      <c r="V65" s="177">
        <v>7.2</v>
      </c>
      <c r="W65" s="177"/>
      <c r="X65" s="177">
        <v>6</v>
      </c>
      <c r="Y65" s="177">
        <v>6.6</v>
      </c>
      <c r="Z65" s="177">
        <v>6.4</v>
      </c>
      <c r="AA65" s="177">
        <v>6.3</v>
      </c>
      <c r="AB65" s="177">
        <v>6.2</v>
      </c>
      <c r="AC65" s="177"/>
      <c r="AD65" s="177">
        <v>5.0999999999999996</v>
      </c>
      <c r="AE65" s="177">
        <v>5</v>
      </c>
      <c r="AF65" s="177">
        <v>6.2</v>
      </c>
      <c r="AG65" s="177">
        <v>5.9</v>
      </c>
      <c r="AH65" s="177"/>
      <c r="AI65" s="177">
        <v>4.7</v>
      </c>
      <c r="AJ65" s="177"/>
      <c r="AK65" s="177">
        <v>5.85</v>
      </c>
      <c r="AL65" s="177">
        <v>6</v>
      </c>
      <c r="AM65" s="177">
        <v>5</v>
      </c>
      <c r="AN65" s="177">
        <v>5.5</v>
      </c>
      <c r="AO65" s="177"/>
    </row>
    <row r="66" spans="1:41" s="37" customFormat="1" ht="21" customHeight="1" x14ac:dyDescent="0.2">
      <c r="A66" s="3"/>
      <c r="B66" s="172" t="s">
        <v>269</v>
      </c>
      <c r="C66" s="113" t="s">
        <v>238</v>
      </c>
      <c r="D66" s="113" t="s">
        <v>237</v>
      </c>
      <c r="E66" s="149" t="s">
        <v>49</v>
      </c>
      <c r="F66" s="113">
        <f t="shared" si="0"/>
        <v>17</v>
      </c>
      <c r="G66" s="76">
        <f t="shared" si="1"/>
        <v>2.95</v>
      </c>
      <c r="H66" s="175">
        <f t="shared" si="2"/>
        <v>4.2588235294117647</v>
      </c>
      <c r="I66" s="76">
        <f t="shared" si="3"/>
        <v>6</v>
      </c>
      <c r="J66" s="177">
        <v>3.95</v>
      </c>
      <c r="K66" s="177">
        <v>4.3</v>
      </c>
      <c r="L66" s="177"/>
      <c r="M66" s="177">
        <v>4.25</v>
      </c>
      <c r="N66" s="177"/>
      <c r="O66" s="177">
        <v>4.2</v>
      </c>
      <c r="P66" s="177">
        <v>3.9</v>
      </c>
      <c r="Q66" s="177"/>
      <c r="R66" s="177"/>
      <c r="S66" s="177"/>
      <c r="T66" s="177"/>
      <c r="U66" s="177">
        <v>3.8</v>
      </c>
      <c r="V66" s="177">
        <v>5.5</v>
      </c>
      <c r="W66" s="177"/>
      <c r="X66" s="177">
        <v>6</v>
      </c>
      <c r="Y66" s="177">
        <v>4.7</v>
      </c>
      <c r="Z66" s="177">
        <v>3.2</v>
      </c>
      <c r="AA66" s="177"/>
      <c r="AB66" s="177">
        <v>4.3</v>
      </c>
      <c r="AC66" s="177"/>
      <c r="AD66" s="177"/>
      <c r="AE66" s="177">
        <v>3.5</v>
      </c>
      <c r="AF66" s="177"/>
      <c r="AG66" s="177">
        <v>4.8499999999999996</v>
      </c>
      <c r="AH66" s="177"/>
      <c r="AI66" s="177">
        <v>4.7</v>
      </c>
      <c r="AJ66" s="177"/>
      <c r="AK66" s="177">
        <v>2.95</v>
      </c>
      <c r="AL66" s="177"/>
      <c r="AM66" s="177">
        <v>4</v>
      </c>
      <c r="AN66" s="177">
        <v>4.3</v>
      </c>
      <c r="AO66" s="177"/>
    </row>
    <row r="67" spans="1:41" s="37" customFormat="1" ht="21" customHeight="1" x14ac:dyDescent="0.2">
      <c r="A67" s="3"/>
      <c r="B67" s="172" t="s">
        <v>269</v>
      </c>
      <c r="C67" s="113" t="s">
        <v>238</v>
      </c>
      <c r="D67" s="113" t="s">
        <v>237</v>
      </c>
      <c r="E67" s="149" t="s">
        <v>57</v>
      </c>
      <c r="F67" s="113">
        <f t="shared" si="0"/>
        <v>19</v>
      </c>
      <c r="G67" s="76">
        <f t="shared" si="1"/>
        <v>2.95</v>
      </c>
      <c r="H67" s="175">
        <f t="shared" si="2"/>
        <v>4.6078947368421055</v>
      </c>
      <c r="I67" s="76">
        <f t="shared" si="3"/>
        <v>6.2</v>
      </c>
      <c r="J67" s="177">
        <v>3.95</v>
      </c>
      <c r="K67" s="177">
        <v>4.3</v>
      </c>
      <c r="L67" s="177"/>
      <c r="M67" s="177">
        <v>4.25</v>
      </c>
      <c r="N67" s="177"/>
      <c r="O67" s="177">
        <v>4.2</v>
      </c>
      <c r="P67" s="177">
        <v>5.45</v>
      </c>
      <c r="Q67" s="177"/>
      <c r="R67" s="177"/>
      <c r="S67" s="177"/>
      <c r="T67" s="177"/>
      <c r="U67" s="177">
        <v>3.45</v>
      </c>
      <c r="V67" s="177">
        <v>5.5</v>
      </c>
      <c r="W67" s="177"/>
      <c r="X67" s="177">
        <v>6</v>
      </c>
      <c r="Y67" s="177">
        <v>4.7</v>
      </c>
      <c r="Z67" s="177">
        <v>3.2</v>
      </c>
      <c r="AA67" s="177"/>
      <c r="AB67" s="177">
        <v>4.3</v>
      </c>
      <c r="AC67" s="177"/>
      <c r="AD67" s="177"/>
      <c r="AE67" s="177">
        <v>3.5</v>
      </c>
      <c r="AF67" s="177">
        <v>6.2</v>
      </c>
      <c r="AG67" s="177">
        <v>5.4</v>
      </c>
      <c r="AH67" s="177"/>
      <c r="AI67" s="177">
        <v>4.7</v>
      </c>
      <c r="AJ67" s="177"/>
      <c r="AK67" s="177">
        <v>2.95</v>
      </c>
      <c r="AL67" s="177">
        <v>5</v>
      </c>
      <c r="AM67" s="177">
        <v>5</v>
      </c>
      <c r="AN67" s="177">
        <v>5.5</v>
      </c>
      <c r="AO67" s="177"/>
    </row>
    <row r="68" spans="1:41" s="37" customFormat="1" ht="21" customHeight="1" x14ac:dyDescent="0.2">
      <c r="A68" s="3"/>
      <c r="B68" s="172" t="s">
        <v>269</v>
      </c>
      <c r="C68" s="113" t="s">
        <v>238</v>
      </c>
      <c r="D68" s="113" t="s">
        <v>237</v>
      </c>
      <c r="E68" s="149" t="s">
        <v>43</v>
      </c>
      <c r="F68" s="113">
        <f t="shared" si="0"/>
        <v>14</v>
      </c>
      <c r="G68" s="76">
        <f t="shared" si="1"/>
        <v>0.5</v>
      </c>
      <c r="H68" s="175">
        <f t="shared" si="2"/>
        <v>3.628571428571429</v>
      </c>
      <c r="I68" s="76">
        <f t="shared" si="3"/>
        <v>6</v>
      </c>
      <c r="J68" s="177">
        <v>2.5</v>
      </c>
      <c r="K68" s="177">
        <v>4.3</v>
      </c>
      <c r="L68" s="177"/>
      <c r="M68" s="177"/>
      <c r="N68" s="177"/>
      <c r="O68" s="177">
        <v>4.2</v>
      </c>
      <c r="P68" s="177"/>
      <c r="Q68" s="177"/>
      <c r="R68" s="177"/>
      <c r="S68" s="177"/>
      <c r="T68" s="177"/>
      <c r="U68" s="177"/>
      <c r="V68" s="177"/>
      <c r="W68" s="177"/>
      <c r="X68" s="177">
        <v>6</v>
      </c>
      <c r="Y68" s="177">
        <v>4.7</v>
      </c>
      <c r="Z68" s="177">
        <v>0.5</v>
      </c>
      <c r="AA68" s="177"/>
      <c r="AB68" s="177">
        <v>4.3</v>
      </c>
      <c r="AC68" s="177"/>
      <c r="AD68" s="177"/>
      <c r="AE68" s="177">
        <v>3.5</v>
      </c>
      <c r="AF68" s="177">
        <v>0.5</v>
      </c>
      <c r="AG68" s="177">
        <v>3.6</v>
      </c>
      <c r="AH68" s="177"/>
      <c r="AI68" s="177">
        <v>4.7</v>
      </c>
      <c r="AJ68" s="177"/>
      <c r="AK68" s="177"/>
      <c r="AL68" s="177">
        <v>5</v>
      </c>
      <c r="AM68" s="177">
        <v>5</v>
      </c>
      <c r="AN68" s="177">
        <v>2</v>
      </c>
      <c r="AO68" s="177"/>
    </row>
    <row r="69" spans="1:41" s="37" customFormat="1" ht="21" customHeight="1" x14ac:dyDescent="0.2">
      <c r="A69" s="3"/>
      <c r="B69" s="172" t="s">
        <v>270</v>
      </c>
      <c r="C69" s="113" t="s">
        <v>238</v>
      </c>
      <c r="D69" s="113" t="s">
        <v>237</v>
      </c>
      <c r="E69" s="149" t="s">
        <v>48</v>
      </c>
      <c r="F69" s="113">
        <f t="shared" ref="F69:F132" si="4">COUNT(J69:AO69)</f>
        <v>6</v>
      </c>
      <c r="G69" s="76">
        <f t="shared" ref="G69:G132" si="5">MIN(J69:AO69)</f>
        <v>3.5</v>
      </c>
      <c r="H69" s="175">
        <f t="shared" ref="H69:H132" si="6">IF(SUM(J69:AO69)&gt;0,AVERAGE(J69:AO69),0)</f>
        <v>5.1000000000000005</v>
      </c>
      <c r="I69" s="76">
        <f t="shared" ref="I69:I132" si="7">MAX(J69:AO69)</f>
        <v>9.65</v>
      </c>
      <c r="J69" s="177"/>
      <c r="K69" s="177"/>
      <c r="L69" s="177"/>
      <c r="M69" s="177">
        <v>4</v>
      </c>
      <c r="N69" s="177"/>
      <c r="O69" s="177"/>
      <c r="P69" s="177"/>
      <c r="Q69" s="177"/>
      <c r="R69" s="177"/>
      <c r="S69" s="177"/>
      <c r="T69" s="177"/>
      <c r="U69" s="177"/>
      <c r="V69" s="177">
        <v>3.8</v>
      </c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>
        <v>5.25</v>
      </c>
      <c r="AH69" s="177"/>
      <c r="AI69" s="177">
        <v>9.65</v>
      </c>
      <c r="AJ69" s="177"/>
      <c r="AK69" s="177"/>
      <c r="AL69" s="177"/>
      <c r="AM69" s="177"/>
      <c r="AN69" s="177">
        <v>3.5</v>
      </c>
      <c r="AO69" s="177">
        <v>4.4000000000000004</v>
      </c>
    </row>
    <row r="70" spans="1:41" s="37" customFormat="1" ht="21" customHeight="1" x14ac:dyDescent="0.2">
      <c r="A70" s="3"/>
      <c r="B70" s="172" t="s">
        <v>270</v>
      </c>
      <c r="C70" s="113" t="s">
        <v>238</v>
      </c>
      <c r="D70" s="113" t="s">
        <v>237</v>
      </c>
      <c r="E70" s="149" t="s">
        <v>49</v>
      </c>
      <c r="F70" s="113">
        <f t="shared" si="4"/>
        <v>5</v>
      </c>
      <c r="G70" s="76">
        <f t="shared" si="5"/>
        <v>2.2000000000000002</v>
      </c>
      <c r="H70" s="175">
        <f t="shared" si="6"/>
        <v>3.46</v>
      </c>
      <c r="I70" s="76">
        <f t="shared" si="7"/>
        <v>4.8499999999999996</v>
      </c>
      <c r="J70" s="177"/>
      <c r="K70" s="177"/>
      <c r="L70" s="177"/>
      <c r="M70" s="177">
        <v>2.25</v>
      </c>
      <c r="N70" s="177"/>
      <c r="O70" s="177"/>
      <c r="P70" s="177"/>
      <c r="Q70" s="177"/>
      <c r="R70" s="177"/>
      <c r="S70" s="177"/>
      <c r="T70" s="177"/>
      <c r="U70" s="177"/>
      <c r="V70" s="177">
        <v>3.8</v>
      </c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>
        <v>4.2</v>
      </c>
      <c r="AH70" s="177"/>
      <c r="AI70" s="177">
        <v>4.8499999999999996</v>
      </c>
      <c r="AJ70" s="177"/>
      <c r="AK70" s="177"/>
      <c r="AL70" s="177"/>
      <c r="AM70" s="177"/>
      <c r="AN70" s="177"/>
      <c r="AO70" s="177">
        <v>2.2000000000000002</v>
      </c>
    </row>
    <row r="71" spans="1:41" s="37" customFormat="1" ht="21" customHeight="1" x14ac:dyDescent="0.2">
      <c r="A71" s="3"/>
      <c r="B71" s="172" t="s">
        <v>270</v>
      </c>
      <c r="C71" s="113" t="s">
        <v>238</v>
      </c>
      <c r="D71" s="113" t="s">
        <v>237</v>
      </c>
      <c r="E71" s="149" t="s">
        <v>57</v>
      </c>
      <c r="F71" s="113">
        <f t="shared" si="4"/>
        <v>6</v>
      </c>
      <c r="G71" s="76">
        <f t="shared" si="5"/>
        <v>2.2000000000000002</v>
      </c>
      <c r="H71" s="175">
        <f t="shared" si="6"/>
        <v>3.5083333333333333</v>
      </c>
      <c r="I71" s="76">
        <f t="shared" si="7"/>
        <v>4.8499999999999996</v>
      </c>
      <c r="J71" s="177"/>
      <c r="K71" s="177"/>
      <c r="L71" s="177"/>
      <c r="M71" s="177">
        <v>3</v>
      </c>
      <c r="N71" s="177"/>
      <c r="O71" s="177"/>
      <c r="P71" s="177"/>
      <c r="Q71" s="177"/>
      <c r="R71" s="177"/>
      <c r="S71" s="177"/>
      <c r="T71" s="177"/>
      <c r="U71" s="177"/>
      <c r="V71" s="177">
        <v>3.8</v>
      </c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>
        <v>4.7</v>
      </c>
      <c r="AH71" s="177"/>
      <c r="AI71" s="177">
        <v>4.8499999999999996</v>
      </c>
      <c r="AJ71" s="177"/>
      <c r="AK71" s="177"/>
      <c r="AL71" s="177"/>
      <c r="AM71" s="177"/>
      <c r="AN71" s="177">
        <v>2.5</v>
      </c>
      <c r="AO71" s="177">
        <v>2.2000000000000002</v>
      </c>
    </row>
    <row r="72" spans="1:41" s="37" customFormat="1" ht="21" customHeight="1" x14ac:dyDescent="0.2">
      <c r="A72" s="3"/>
      <c r="B72" s="172" t="s">
        <v>270</v>
      </c>
      <c r="C72" s="113" t="s">
        <v>238</v>
      </c>
      <c r="D72" s="113" t="s">
        <v>237</v>
      </c>
      <c r="E72" s="149" t="s">
        <v>43</v>
      </c>
      <c r="F72" s="113">
        <f t="shared" si="4"/>
        <v>4</v>
      </c>
      <c r="G72" s="76">
        <f t="shared" si="5"/>
        <v>2</v>
      </c>
      <c r="H72" s="175">
        <f t="shared" si="6"/>
        <v>4.2625000000000002</v>
      </c>
      <c r="I72" s="76">
        <f t="shared" si="7"/>
        <v>9.65</v>
      </c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>
        <v>3.2</v>
      </c>
      <c r="AH72" s="177"/>
      <c r="AI72" s="177">
        <v>9.65</v>
      </c>
      <c r="AJ72" s="177"/>
      <c r="AK72" s="177"/>
      <c r="AL72" s="177"/>
      <c r="AM72" s="177"/>
      <c r="AN72" s="177">
        <v>2</v>
      </c>
      <c r="AO72" s="177">
        <v>2.2000000000000002</v>
      </c>
    </row>
    <row r="73" spans="1:41" s="37" customFormat="1" ht="21" customHeight="1" x14ac:dyDescent="0.2">
      <c r="A73" s="3"/>
      <c r="B73" s="172" t="s">
        <v>271</v>
      </c>
      <c r="C73" s="113" t="s">
        <v>238</v>
      </c>
      <c r="D73" s="113" t="s">
        <v>237</v>
      </c>
      <c r="E73" s="149" t="s">
        <v>48</v>
      </c>
      <c r="F73" s="113">
        <f t="shared" si="4"/>
        <v>7</v>
      </c>
      <c r="G73" s="76">
        <f t="shared" si="5"/>
        <v>3.4</v>
      </c>
      <c r="H73" s="175">
        <f t="shared" si="6"/>
        <v>10.207142857142857</v>
      </c>
      <c r="I73" s="76">
        <f t="shared" si="7"/>
        <v>24</v>
      </c>
      <c r="J73" s="177"/>
      <c r="K73" s="177">
        <v>4.8</v>
      </c>
      <c r="L73" s="177"/>
      <c r="M73" s="177"/>
      <c r="N73" s="177"/>
      <c r="O73" s="177">
        <v>10.199999999999999</v>
      </c>
      <c r="P73" s="177"/>
      <c r="Q73" s="177"/>
      <c r="R73" s="177"/>
      <c r="S73" s="177"/>
      <c r="T73" s="177"/>
      <c r="U73" s="177"/>
      <c r="V73" s="177">
        <v>15</v>
      </c>
      <c r="W73" s="177"/>
      <c r="X73" s="177"/>
      <c r="Y73" s="177"/>
      <c r="Z73" s="177"/>
      <c r="AA73" s="177"/>
      <c r="AB73" s="177">
        <v>3.4</v>
      </c>
      <c r="AC73" s="177"/>
      <c r="AD73" s="177"/>
      <c r="AE73" s="177"/>
      <c r="AF73" s="177">
        <v>24</v>
      </c>
      <c r="AG73" s="177"/>
      <c r="AH73" s="177"/>
      <c r="AI73" s="177">
        <v>9.65</v>
      </c>
      <c r="AJ73" s="177"/>
      <c r="AK73" s="177"/>
      <c r="AL73" s="177"/>
      <c r="AM73" s="177"/>
      <c r="AN73" s="177"/>
      <c r="AO73" s="177">
        <v>4.4000000000000004</v>
      </c>
    </row>
    <row r="74" spans="1:41" s="37" customFormat="1" ht="21" customHeight="1" x14ac:dyDescent="0.2">
      <c r="A74" s="3"/>
      <c r="B74" s="172" t="s">
        <v>271</v>
      </c>
      <c r="C74" s="113" t="s">
        <v>238</v>
      </c>
      <c r="D74" s="113" t="s">
        <v>237</v>
      </c>
      <c r="E74" s="149" t="s">
        <v>49</v>
      </c>
      <c r="F74" s="113">
        <f t="shared" si="4"/>
        <v>7</v>
      </c>
      <c r="G74" s="76">
        <f t="shared" si="5"/>
        <v>2.2000000000000002</v>
      </c>
      <c r="H74" s="175">
        <f t="shared" si="6"/>
        <v>5.4428571428571431</v>
      </c>
      <c r="I74" s="76">
        <f t="shared" si="7"/>
        <v>11.7</v>
      </c>
      <c r="J74" s="177"/>
      <c r="K74" s="177">
        <v>2.7</v>
      </c>
      <c r="L74" s="177"/>
      <c r="M74" s="177"/>
      <c r="N74" s="177"/>
      <c r="O74" s="177">
        <v>6.2</v>
      </c>
      <c r="P74" s="177"/>
      <c r="Q74" s="177"/>
      <c r="R74" s="177"/>
      <c r="S74" s="177"/>
      <c r="T74" s="177"/>
      <c r="U74" s="177"/>
      <c r="V74" s="177">
        <v>7.8</v>
      </c>
      <c r="W74" s="177"/>
      <c r="X74" s="177"/>
      <c r="Y74" s="177"/>
      <c r="Z74" s="177"/>
      <c r="AA74" s="177"/>
      <c r="AB74" s="177">
        <v>2.85</v>
      </c>
      <c r="AC74" s="177"/>
      <c r="AD74" s="177"/>
      <c r="AE74" s="177"/>
      <c r="AF74" s="177">
        <v>11.7</v>
      </c>
      <c r="AG74" s="177"/>
      <c r="AH74" s="177"/>
      <c r="AI74" s="177">
        <v>4.6500000000000004</v>
      </c>
      <c r="AJ74" s="177"/>
      <c r="AK74" s="177"/>
      <c r="AL74" s="177"/>
      <c r="AM74" s="177"/>
      <c r="AN74" s="177"/>
      <c r="AO74" s="177">
        <v>2.2000000000000002</v>
      </c>
    </row>
    <row r="75" spans="1:41" s="37" customFormat="1" ht="21" customHeight="1" x14ac:dyDescent="0.2">
      <c r="A75" s="3"/>
      <c r="B75" s="172" t="s">
        <v>271</v>
      </c>
      <c r="C75" s="113" t="s">
        <v>238</v>
      </c>
      <c r="D75" s="113" t="s">
        <v>237</v>
      </c>
      <c r="E75" s="149" t="s">
        <v>57</v>
      </c>
      <c r="F75" s="113">
        <f t="shared" si="4"/>
        <v>7</v>
      </c>
      <c r="G75" s="76">
        <f t="shared" si="5"/>
        <v>2.2000000000000002</v>
      </c>
      <c r="H75" s="175">
        <f t="shared" si="6"/>
        <v>7.2</v>
      </c>
      <c r="I75" s="76">
        <f t="shared" si="7"/>
        <v>24</v>
      </c>
      <c r="J75" s="177"/>
      <c r="K75" s="177">
        <v>2.7</v>
      </c>
      <c r="L75" s="177"/>
      <c r="M75" s="177"/>
      <c r="N75" s="177"/>
      <c r="O75" s="177">
        <v>6.2</v>
      </c>
      <c r="P75" s="177"/>
      <c r="Q75" s="177"/>
      <c r="R75" s="177"/>
      <c r="S75" s="177"/>
      <c r="T75" s="177"/>
      <c r="U75" s="177"/>
      <c r="V75" s="177">
        <v>7.8</v>
      </c>
      <c r="W75" s="177"/>
      <c r="X75" s="177"/>
      <c r="Y75" s="177"/>
      <c r="Z75" s="177"/>
      <c r="AA75" s="177"/>
      <c r="AB75" s="177">
        <v>2.85</v>
      </c>
      <c r="AC75" s="177"/>
      <c r="AD75" s="177"/>
      <c r="AE75" s="177"/>
      <c r="AF75" s="177">
        <v>24</v>
      </c>
      <c r="AG75" s="177"/>
      <c r="AH75" s="177"/>
      <c r="AI75" s="177">
        <v>4.6500000000000004</v>
      </c>
      <c r="AJ75" s="177"/>
      <c r="AK75" s="177"/>
      <c r="AL75" s="177"/>
      <c r="AM75" s="177"/>
      <c r="AN75" s="177"/>
      <c r="AO75" s="177">
        <v>2.2000000000000002</v>
      </c>
    </row>
    <row r="76" spans="1:41" s="37" customFormat="1" ht="21" customHeight="1" x14ac:dyDescent="0.2">
      <c r="A76" s="3"/>
      <c r="B76" s="172" t="s">
        <v>271</v>
      </c>
      <c r="C76" s="113" t="s">
        <v>238</v>
      </c>
      <c r="D76" s="113" t="s">
        <v>237</v>
      </c>
      <c r="E76" s="149" t="s">
        <v>43</v>
      </c>
      <c r="F76" s="113">
        <f t="shared" si="4"/>
        <v>6</v>
      </c>
      <c r="G76" s="76">
        <f t="shared" si="5"/>
        <v>2.2000000000000002</v>
      </c>
      <c r="H76" s="175">
        <f t="shared" si="6"/>
        <v>7.9333333333333336</v>
      </c>
      <c r="I76" s="76">
        <f t="shared" si="7"/>
        <v>24</v>
      </c>
      <c r="J76" s="177"/>
      <c r="K76" s="177">
        <v>2.7</v>
      </c>
      <c r="L76" s="177"/>
      <c r="M76" s="177"/>
      <c r="N76" s="177"/>
      <c r="O76" s="177">
        <v>6.2</v>
      </c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>
        <v>2.85</v>
      </c>
      <c r="AC76" s="177"/>
      <c r="AD76" s="177"/>
      <c r="AE76" s="177"/>
      <c r="AF76" s="177">
        <v>24</v>
      </c>
      <c r="AG76" s="177"/>
      <c r="AH76" s="177"/>
      <c r="AI76" s="177">
        <v>9.65</v>
      </c>
      <c r="AJ76" s="177"/>
      <c r="AK76" s="177"/>
      <c r="AL76" s="177"/>
      <c r="AM76" s="177"/>
      <c r="AN76" s="177"/>
      <c r="AO76" s="177">
        <v>2.2000000000000002</v>
      </c>
    </row>
    <row r="77" spans="1:41" s="37" customFormat="1" ht="21" customHeight="1" x14ac:dyDescent="0.2">
      <c r="A77" s="3"/>
      <c r="B77" s="172" t="s">
        <v>65</v>
      </c>
      <c r="C77" s="113" t="s">
        <v>242</v>
      </c>
      <c r="D77" s="113" t="s">
        <v>237</v>
      </c>
      <c r="E77" s="149" t="s">
        <v>48</v>
      </c>
      <c r="F77" s="113">
        <f t="shared" si="4"/>
        <v>4</v>
      </c>
      <c r="G77" s="76">
        <f t="shared" si="5"/>
        <v>4.8</v>
      </c>
      <c r="H77" s="175">
        <f t="shared" si="6"/>
        <v>29.124999999999996</v>
      </c>
      <c r="I77" s="76">
        <f t="shared" si="7"/>
        <v>46.5</v>
      </c>
      <c r="J77" s="177"/>
      <c r="K77" s="177">
        <v>4.8</v>
      </c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>
        <v>45.9</v>
      </c>
      <c r="W77" s="177"/>
      <c r="X77" s="177"/>
      <c r="Y77" s="177">
        <v>46.5</v>
      </c>
      <c r="Z77" s="177"/>
      <c r="AA77" s="177"/>
      <c r="AB77" s="177"/>
      <c r="AC77" s="177"/>
      <c r="AD77" s="177"/>
      <c r="AE77" s="177"/>
      <c r="AF77" s="177"/>
      <c r="AG77" s="177"/>
      <c r="AH77" s="177"/>
      <c r="AI77" s="177">
        <v>19.3</v>
      </c>
      <c r="AJ77" s="177"/>
      <c r="AK77" s="177"/>
      <c r="AL77" s="177"/>
      <c r="AM77" s="177"/>
      <c r="AN77" s="177"/>
      <c r="AO77" s="177"/>
    </row>
    <row r="78" spans="1:41" s="37" customFormat="1" ht="21" customHeight="1" x14ac:dyDescent="0.2">
      <c r="A78" s="3"/>
      <c r="B78" s="172" t="s">
        <v>65</v>
      </c>
      <c r="C78" s="113" t="s">
        <v>242</v>
      </c>
      <c r="D78" s="113" t="s">
        <v>237</v>
      </c>
      <c r="E78" s="149" t="s">
        <v>49</v>
      </c>
      <c r="F78" s="113">
        <f t="shared" si="4"/>
        <v>4</v>
      </c>
      <c r="G78" s="76">
        <f t="shared" si="5"/>
        <v>2.7</v>
      </c>
      <c r="H78" s="175">
        <f t="shared" si="6"/>
        <v>17.2</v>
      </c>
      <c r="I78" s="76">
        <f t="shared" si="7"/>
        <v>33</v>
      </c>
      <c r="J78" s="177"/>
      <c r="K78" s="177">
        <v>2.7</v>
      </c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>
        <v>23.4</v>
      </c>
      <c r="W78" s="177"/>
      <c r="X78" s="177"/>
      <c r="Y78" s="177">
        <v>33</v>
      </c>
      <c r="Z78" s="177"/>
      <c r="AA78" s="177"/>
      <c r="AB78" s="177"/>
      <c r="AC78" s="177"/>
      <c r="AD78" s="177"/>
      <c r="AE78" s="177"/>
      <c r="AF78" s="177"/>
      <c r="AG78" s="177"/>
      <c r="AH78" s="177"/>
      <c r="AI78" s="177">
        <v>9.6999999999999993</v>
      </c>
      <c r="AJ78" s="177"/>
      <c r="AK78" s="177"/>
      <c r="AL78" s="177"/>
      <c r="AM78" s="177"/>
      <c r="AN78" s="177"/>
      <c r="AO78" s="177"/>
    </row>
    <row r="79" spans="1:41" s="37" customFormat="1" ht="21" customHeight="1" x14ac:dyDescent="0.2">
      <c r="A79" s="3"/>
      <c r="B79" s="172" t="s">
        <v>65</v>
      </c>
      <c r="C79" s="113" t="s">
        <v>242</v>
      </c>
      <c r="D79" s="113" t="s">
        <v>237</v>
      </c>
      <c r="E79" s="149" t="s">
        <v>57</v>
      </c>
      <c r="F79" s="113">
        <f t="shared" si="4"/>
        <v>4</v>
      </c>
      <c r="G79" s="76">
        <f t="shared" si="5"/>
        <v>2.7</v>
      </c>
      <c r="H79" s="175">
        <f t="shared" si="6"/>
        <v>20.574999999999999</v>
      </c>
      <c r="I79" s="76">
        <f t="shared" si="7"/>
        <v>46.5</v>
      </c>
      <c r="J79" s="177"/>
      <c r="K79" s="177">
        <v>2.7</v>
      </c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>
        <v>23.4</v>
      </c>
      <c r="W79" s="177"/>
      <c r="X79" s="177"/>
      <c r="Y79" s="177">
        <v>46.5</v>
      </c>
      <c r="Z79" s="177"/>
      <c r="AA79" s="177"/>
      <c r="AB79" s="177"/>
      <c r="AC79" s="177"/>
      <c r="AD79" s="177"/>
      <c r="AE79" s="177"/>
      <c r="AF79" s="177"/>
      <c r="AG79" s="177"/>
      <c r="AH79" s="177"/>
      <c r="AI79" s="177">
        <v>9.6999999999999993</v>
      </c>
      <c r="AJ79" s="177"/>
      <c r="AK79" s="177"/>
      <c r="AL79" s="177"/>
      <c r="AM79" s="177"/>
      <c r="AN79" s="177"/>
      <c r="AO79" s="177"/>
    </row>
    <row r="80" spans="1:41" s="37" customFormat="1" ht="21" customHeight="1" x14ac:dyDescent="0.2">
      <c r="A80" s="3"/>
      <c r="B80" s="172" t="s">
        <v>65</v>
      </c>
      <c r="C80" s="113" t="s">
        <v>242</v>
      </c>
      <c r="D80" s="113" t="s">
        <v>237</v>
      </c>
      <c r="E80" s="149" t="s">
        <v>43</v>
      </c>
      <c r="F80" s="113">
        <f t="shared" si="4"/>
        <v>3</v>
      </c>
      <c r="G80" s="76">
        <f t="shared" si="5"/>
        <v>2.7</v>
      </c>
      <c r="H80" s="175">
        <f t="shared" si="6"/>
        <v>22.833333333333332</v>
      </c>
      <c r="I80" s="76">
        <f t="shared" si="7"/>
        <v>46.5</v>
      </c>
      <c r="J80" s="177"/>
      <c r="K80" s="177">
        <v>2.7</v>
      </c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>
        <v>46.5</v>
      </c>
      <c r="Z80" s="177"/>
      <c r="AA80" s="177"/>
      <c r="AB80" s="177"/>
      <c r="AC80" s="177"/>
      <c r="AD80" s="177"/>
      <c r="AE80" s="177"/>
      <c r="AF80" s="177"/>
      <c r="AG80" s="177"/>
      <c r="AH80" s="177"/>
      <c r="AI80" s="177">
        <v>19.3</v>
      </c>
      <c r="AJ80" s="177"/>
      <c r="AK80" s="177"/>
      <c r="AL80" s="177"/>
      <c r="AM80" s="177"/>
      <c r="AN80" s="177"/>
      <c r="AO80" s="177"/>
    </row>
    <row r="81" spans="1:41" s="37" customFormat="1" ht="21" customHeight="1" x14ac:dyDescent="0.2">
      <c r="A81" s="3"/>
      <c r="B81" s="172" t="s">
        <v>77</v>
      </c>
      <c r="C81" s="113" t="s">
        <v>238</v>
      </c>
      <c r="D81" s="113" t="s">
        <v>237</v>
      </c>
      <c r="E81" s="149" t="s">
        <v>48</v>
      </c>
      <c r="F81" s="113">
        <f t="shared" si="4"/>
        <v>9</v>
      </c>
      <c r="G81" s="76">
        <f t="shared" si="5"/>
        <v>4</v>
      </c>
      <c r="H81" s="175">
        <f t="shared" si="6"/>
        <v>6.2722222222222221</v>
      </c>
      <c r="I81" s="76">
        <f t="shared" si="7"/>
        <v>7.85</v>
      </c>
      <c r="J81" s="177"/>
      <c r="K81" s="177"/>
      <c r="L81" s="177"/>
      <c r="M81" s="177"/>
      <c r="N81" s="177">
        <v>7.2</v>
      </c>
      <c r="O81" s="177">
        <v>7</v>
      </c>
      <c r="P81" s="177"/>
      <c r="Q81" s="177"/>
      <c r="R81" s="177"/>
      <c r="S81" s="177">
        <v>6.4</v>
      </c>
      <c r="T81" s="177"/>
      <c r="U81" s="177"/>
      <c r="V81" s="177"/>
      <c r="W81" s="177"/>
      <c r="X81" s="177"/>
      <c r="Y81" s="177"/>
      <c r="Z81" s="177"/>
      <c r="AA81" s="177">
        <v>6.3</v>
      </c>
      <c r="AB81" s="177"/>
      <c r="AC81" s="177"/>
      <c r="AD81" s="177">
        <v>4</v>
      </c>
      <c r="AE81" s="177">
        <v>7.85</v>
      </c>
      <c r="AF81" s="177"/>
      <c r="AG81" s="177">
        <v>5.4</v>
      </c>
      <c r="AH81" s="177"/>
      <c r="AI81" s="177"/>
      <c r="AJ81" s="177"/>
      <c r="AK81" s="177">
        <v>5.8</v>
      </c>
      <c r="AL81" s="177">
        <v>6.5</v>
      </c>
      <c r="AM81" s="177"/>
      <c r="AN81" s="177"/>
      <c r="AO81" s="177"/>
    </row>
    <row r="82" spans="1:41" s="37" customFormat="1" ht="21" customHeight="1" x14ac:dyDescent="0.2">
      <c r="A82" s="3"/>
      <c r="B82" s="172" t="s">
        <v>77</v>
      </c>
      <c r="C82" s="113" t="s">
        <v>238</v>
      </c>
      <c r="D82" s="113" t="s">
        <v>237</v>
      </c>
      <c r="E82" s="149" t="s">
        <v>49</v>
      </c>
      <c r="F82" s="113">
        <f t="shared" si="4"/>
        <v>9</v>
      </c>
      <c r="G82" s="76">
        <f t="shared" si="5"/>
        <v>3.2</v>
      </c>
      <c r="H82" s="175">
        <f t="shared" si="6"/>
        <v>4.8055555555555545</v>
      </c>
      <c r="I82" s="76">
        <f t="shared" si="7"/>
        <v>5.8</v>
      </c>
      <c r="J82" s="177"/>
      <c r="K82" s="177"/>
      <c r="L82" s="177"/>
      <c r="M82" s="177"/>
      <c r="N82" s="177">
        <v>4.3</v>
      </c>
      <c r="O82" s="177">
        <v>4.9000000000000004</v>
      </c>
      <c r="P82" s="177"/>
      <c r="Q82" s="177"/>
      <c r="R82" s="177"/>
      <c r="S82" s="177">
        <v>5</v>
      </c>
      <c r="T82" s="177"/>
      <c r="U82" s="177"/>
      <c r="V82" s="177"/>
      <c r="W82" s="177"/>
      <c r="X82" s="177"/>
      <c r="Y82" s="177"/>
      <c r="Z82" s="177"/>
      <c r="AA82" s="177">
        <v>5</v>
      </c>
      <c r="AB82" s="177"/>
      <c r="AC82" s="177"/>
      <c r="AD82" s="177">
        <v>3.2</v>
      </c>
      <c r="AE82" s="177">
        <v>5.7</v>
      </c>
      <c r="AF82" s="177"/>
      <c r="AG82" s="177">
        <v>4.3499999999999996</v>
      </c>
      <c r="AH82" s="177"/>
      <c r="AI82" s="177"/>
      <c r="AJ82" s="177"/>
      <c r="AK82" s="177">
        <v>5.8</v>
      </c>
      <c r="AL82" s="177">
        <v>5</v>
      </c>
      <c r="AM82" s="177"/>
      <c r="AN82" s="177"/>
      <c r="AO82" s="177"/>
    </row>
    <row r="83" spans="1:41" s="37" customFormat="1" ht="21" customHeight="1" x14ac:dyDescent="0.2">
      <c r="A83" s="3"/>
      <c r="B83" s="172" t="s">
        <v>77</v>
      </c>
      <c r="C83" s="113" t="s">
        <v>238</v>
      </c>
      <c r="D83" s="113" t="s">
        <v>237</v>
      </c>
      <c r="E83" s="149" t="s">
        <v>57</v>
      </c>
      <c r="F83" s="113">
        <f t="shared" si="4"/>
        <v>7</v>
      </c>
      <c r="G83" s="76">
        <f t="shared" si="5"/>
        <v>2</v>
      </c>
      <c r="H83" s="175">
        <f t="shared" si="6"/>
        <v>4.621428571428571</v>
      </c>
      <c r="I83" s="76">
        <f t="shared" si="7"/>
        <v>5.8</v>
      </c>
      <c r="J83" s="177"/>
      <c r="K83" s="177"/>
      <c r="L83" s="177"/>
      <c r="M83" s="177"/>
      <c r="N83" s="177"/>
      <c r="O83" s="177">
        <v>4.9000000000000004</v>
      </c>
      <c r="P83" s="177"/>
      <c r="Q83" s="177"/>
      <c r="R83" s="177"/>
      <c r="S83" s="177">
        <v>3.6</v>
      </c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>
        <v>2</v>
      </c>
      <c r="AE83" s="177">
        <v>5.7</v>
      </c>
      <c r="AF83" s="177"/>
      <c r="AG83" s="177">
        <v>4.8499999999999996</v>
      </c>
      <c r="AH83" s="177"/>
      <c r="AI83" s="177"/>
      <c r="AJ83" s="177"/>
      <c r="AK83" s="177">
        <v>5.8</v>
      </c>
      <c r="AL83" s="177">
        <v>5.5</v>
      </c>
      <c r="AM83" s="177"/>
      <c r="AN83" s="177"/>
      <c r="AO83" s="177"/>
    </row>
    <row r="84" spans="1:41" s="37" customFormat="1" ht="21" customHeight="1" x14ac:dyDescent="0.2">
      <c r="A84" s="3"/>
      <c r="B84" s="172" t="s">
        <v>77</v>
      </c>
      <c r="C84" s="113" t="s">
        <v>238</v>
      </c>
      <c r="D84" s="113" t="s">
        <v>237</v>
      </c>
      <c r="E84" s="149" t="s">
        <v>43</v>
      </c>
      <c r="F84" s="113">
        <f t="shared" si="4"/>
        <v>6</v>
      </c>
      <c r="G84" s="76">
        <f t="shared" si="5"/>
        <v>2</v>
      </c>
      <c r="H84" s="175">
        <f t="shared" si="6"/>
        <v>4.1333333333333337</v>
      </c>
      <c r="I84" s="76">
        <f t="shared" si="7"/>
        <v>5.7</v>
      </c>
      <c r="J84" s="177"/>
      <c r="K84" s="177"/>
      <c r="L84" s="177"/>
      <c r="M84" s="177"/>
      <c r="N84" s="177"/>
      <c r="O84" s="177">
        <v>4.9000000000000004</v>
      </c>
      <c r="P84" s="177"/>
      <c r="Q84" s="177"/>
      <c r="R84" s="177"/>
      <c r="S84" s="177">
        <v>3.6</v>
      </c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>
        <v>2</v>
      </c>
      <c r="AE84" s="177">
        <v>5.7</v>
      </c>
      <c r="AF84" s="177"/>
      <c r="AG84" s="177">
        <v>3.1</v>
      </c>
      <c r="AH84" s="177"/>
      <c r="AI84" s="177"/>
      <c r="AJ84" s="177"/>
      <c r="AK84" s="177"/>
      <c r="AL84" s="177">
        <v>5.5</v>
      </c>
      <c r="AM84" s="177"/>
      <c r="AN84" s="177"/>
      <c r="AO84" s="177"/>
    </row>
    <row r="85" spans="1:41" s="37" customFormat="1" ht="21" customHeight="1" x14ac:dyDescent="0.2">
      <c r="A85" s="3"/>
      <c r="B85" s="172" t="s">
        <v>272</v>
      </c>
      <c r="C85" s="113" t="s">
        <v>238</v>
      </c>
      <c r="D85" s="113" t="s">
        <v>237</v>
      </c>
      <c r="E85" s="149" t="s">
        <v>48</v>
      </c>
      <c r="F85" s="113">
        <f t="shared" si="4"/>
        <v>2</v>
      </c>
      <c r="G85" s="76">
        <f t="shared" si="5"/>
        <v>6.5</v>
      </c>
      <c r="H85" s="175">
        <f t="shared" si="6"/>
        <v>6.55</v>
      </c>
      <c r="I85" s="76">
        <f t="shared" si="7"/>
        <v>6.6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>
        <v>6.6</v>
      </c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>
        <v>6.5</v>
      </c>
      <c r="AM85" s="177"/>
      <c r="AN85" s="177"/>
      <c r="AO85" s="177"/>
    </row>
    <row r="86" spans="1:41" s="37" customFormat="1" ht="21" customHeight="1" x14ac:dyDescent="0.2">
      <c r="A86" s="3"/>
      <c r="B86" s="172" t="s">
        <v>272</v>
      </c>
      <c r="C86" s="113" t="s">
        <v>238</v>
      </c>
      <c r="D86" s="113" t="s">
        <v>237</v>
      </c>
      <c r="E86" s="149" t="s">
        <v>49</v>
      </c>
      <c r="F86" s="113">
        <f t="shared" si="4"/>
        <v>2</v>
      </c>
      <c r="G86" s="76">
        <f t="shared" si="5"/>
        <v>4</v>
      </c>
      <c r="H86" s="175">
        <f t="shared" si="6"/>
        <v>4.5</v>
      </c>
      <c r="I86" s="76">
        <f t="shared" si="7"/>
        <v>5</v>
      </c>
      <c r="J86" s="177"/>
      <c r="K86" s="177"/>
      <c r="L86" s="177"/>
      <c r="M86" s="177"/>
      <c r="N86" s="177"/>
      <c r="O86" s="177"/>
      <c r="P86" s="177"/>
      <c r="Q86" s="177"/>
      <c r="R86" s="177"/>
      <c r="S86" s="177">
        <v>4</v>
      </c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>
        <v>5</v>
      </c>
      <c r="AM86" s="177"/>
      <c r="AN86" s="177"/>
      <c r="AO86" s="177"/>
    </row>
    <row r="87" spans="1:41" s="37" customFormat="1" ht="21" customHeight="1" x14ac:dyDescent="0.2">
      <c r="A87" s="3"/>
      <c r="B87" s="172" t="s">
        <v>272</v>
      </c>
      <c r="C87" s="113" t="s">
        <v>238</v>
      </c>
      <c r="D87" s="113" t="s">
        <v>237</v>
      </c>
      <c r="E87" s="149" t="s">
        <v>57</v>
      </c>
      <c r="F87" s="113">
        <f t="shared" si="4"/>
        <v>1</v>
      </c>
      <c r="G87" s="76">
        <f t="shared" si="5"/>
        <v>5.5</v>
      </c>
      <c r="H87" s="175">
        <f t="shared" si="6"/>
        <v>5.5</v>
      </c>
      <c r="I87" s="76">
        <f t="shared" si="7"/>
        <v>5.5</v>
      </c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>
        <v>5.5</v>
      </c>
      <c r="AM87" s="177"/>
      <c r="AN87" s="177"/>
      <c r="AO87" s="177"/>
    </row>
    <row r="88" spans="1:41" s="37" customFormat="1" ht="21" customHeight="1" x14ac:dyDescent="0.2">
      <c r="A88" s="3"/>
      <c r="B88" s="172" t="s">
        <v>272</v>
      </c>
      <c r="C88" s="113" t="s">
        <v>238</v>
      </c>
      <c r="D88" s="113" t="s">
        <v>237</v>
      </c>
      <c r="E88" s="149" t="s">
        <v>43</v>
      </c>
      <c r="F88" s="113">
        <f t="shared" si="4"/>
        <v>2</v>
      </c>
      <c r="G88" s="76">
        <f t="shared" si="5"/>
        <v>2</v>
      </c>
      <c r="H88" s="175">
        <f t="shared" si="6"/>
        <v>3.75</v>
      </c>
      <c r="I88" s="76">
        <f t="shared" si="7"/>
        <v>5.5</v>
      </c>
      <c r="J88" s="177"/>
      <c r="K88" s="177"/>
      <c r="L88" s="177"/>
      <c r="M88" s="177"/>
      <c r="N88" s="177"/>
      <c r="O88" s="177"/>
      <c r="P88" s="177"/>
      <c r="Q88" s="177"/>
      <c r="R88" s="177"/>
      <c r="S88" s="177">
        <v>2</v>
      </c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>
        <v>5.5</v>
      </c>
      <c r="AM88" s="177"/>
      <c r="AN88" s="177"/>
      <c r="AO88" s="177"/>
    </row>
    <row r="89" spans="1:41" s="37" customFormat="1" ht="21" customHeight="1" x14ac:dyDescent="0.2">
      <c r="A89" s="3"/>
      <c r="B89" s="172" t="s">
        <v>66</v>
      </c>
      <c r="C89" s="113" t="s">
        <v>238</v>
      </c>
      <c r="D89" s="113" t="s">
        <v>237</v>
      </c>
      <c r="E89" s="149" t="s">
        <v>48</v>
      </c>
      <c r="F89" s="113">
        <f t="shared" si="4"/>
        <v>9</v>
      </c>
      <c r="G89" s="76">
        <f t="shared" si="5"/>
        <v>1.75</v>
      </c>
      <c r="H89" s="175">
        <f t="shared" si="6"/>
        <v>2.2611111111111111</v>
      </c>
      <c r="I89" s="76">
        <f t="shared" si="7"/>
        <v>3.15</v>
      </c>
      <c r="J89" s="177"/>
      <c r="K89" s="177"/>
      <c r="L89" s="177"/>
      <c r="M89" s="177"/>
      <c r="N89" s="177">
        <v>2</v>
      </c>
      <c r="O89" s="177">
        <v>2</v>
      </c>
      <c r="P89" s="177"/>
      <c r="Q89" s="177"/>
      <c r="R89" s="177"/>
      <c r="S89" s="177">
        <v>2.4</v>
      </c>
      <c r="T89" s="177"/>
      <c r="U89" s="177"/>
      <c r="V89" s="177"/>
      <c r="W89" s="177"/>
      <c r="X89" s="177"/>
      <c r="Y89" s="177"/>
      <c r="Z89" s="177"/>
      <c r="AA89" s="177">
        <v>3</v>
      </c>
      <c r="AB89" s="177"/>
      <c r="AC89" s="177"/>
      <c r="AD89" s="177">
        <v>1.75</v>
      </c>
      <c r="AE89" s="177">
        <v>3.15</v>
      </c>
      <c r="AF89" s="177"/>
      <c r="AG89" s="177">
        <v>2.0499999999999998</v>
      </c>
      <c r="AH89" s="177"/>
      <c r="AI89" s="177"/>
      <c r="AJ89" s="177"/>
      <c r="AK89" s="177">
        <v>2</v>
      </c>
      <c r="AL89" s="177">
        <v>2</v>
      </c>
      <c r="AM89" s="177"/>
      <c r="AN89" s="177"/>
      <c r="AO89" s="177"/>
    </row>
    <row r="90" spans="1:41" s="37" customFormat="1" ht="21" customHeight="1" x14ac:dyDescent="0.2">
      <c r="A90" s="3"/>
      <c r="B90" s="172" t="s">
        <v>66</v>
      </c>
      <c r="C90" s="113" t="s">
        <v>238</v>
      </c>
      <c r="D90" s="113" t="s">
        <v>237</v>
      </c>
      <c r="E90" s="149" t="s">
        <v>49</v>
      </c>
      <c r="F90" s="113">
        <f t="shared" si="4"/>
        <v>9</v>
      </c>
      <c r="G90" s="76">
        <f t="shared" si="5"/>
        <v>1</v>
      </c>
      <c r="H90" s="175">
        <f t="shared" si="6"/>
        <v>2.0444444444444443</v>
      </c>
      <c r="I90" s="76">
        <f t="shared" si="7"/>
        <v>3.15</v>
      </c>
      <c r="J90" s="177"/>
      <c r="K90" s="177"/>
      <c r="L90" s="177"/>
      <c r="M90" s="177"/>
      <c r="N90" s="177">
        <v>2</v>
      </c>
      <c r="O90" s="177">
        <v>1</v>
      </c>
      <c r="P90" s="177"/>
      <c r="Q90" s="177"/>
      <c r="R90" s="177"/>
      <c r="S90" s="177">
        <v>2.2000000000000002</v>
      </c>
      <c r="T90" s="177"/>
      <c r="U90" s="177"/>
      <c r="V90" s="177"/>
      <c r="W90" s="177"/>
      <c r="X90" s="177"/>
      <c r="Y90" s="177"/>
      <c r="Z90" s="177"/>
      <c r="AA90" s="177">
        <v>3</v>
      </c>
      <c r="AB90" s="177"/>
      <c r="AC90" s="177"/>
      <c r="AD90" s="177">
        <v>1</v>
      </c>
      <c r="AE90" s="177">
        <v>3.15</v>
      </c>
      <c r="AF90" s="177"/>
      <c r="AG90" s="177">
        <v>2.0499999999999998</v>
      </c>
      <c r="AH90" s="177"/>
      <c r="AI90" s="177"/>
      <c r="AJ90" s="177"/>
      <c r="AK90" s="177">
        <v>2</v>
      </c>
      <c r="AL90" s="177">
        <v>2</v>
      </c>
      <c r="AM90" s="177"/>
      <c r="AN90" s="177"/>
      <c r="AO90" s="177"/>
    </row>
    <row r="91" spans="1:41" s="37" customFormat="1" ht="21" customHeight="1" x14ac:dyDescent="0.2">
      <c r="A91" s="3"/>
      <c r="B91" s="172" t="s">
        <v>66</v>
      </c>
      <c r="C91" s="113" t="s">
        <v>238</v>
      </c>
      <c r="D91" s="113" t="s">
        <v>237</v>
      </c>
      <c r="E91" s="149" t="s">
        <v>57</v>
      </c>
      <c r="F91" s="113">
        <f t="shared" si="4"/>
        <v>6</v>
      </c>
      <c r="G91" s="76">
        <f t="shared" si="5"/>
        <v>1</v>
      </c>
      <c r="H91" s="175">
        <f t="shared" si="6"/>
        <v>1.8666666666666665</v>
      </c>
      <c r="I91" s="76">
        <f t="shared" si="7"/>
        <v>3.15</v>
      </c>
      <c r="J91" s="177"/>
      <c r="K91" s="177"/>
      <c r="L91" s="177"/>
      <c r="M91" s="177"/>
      <c r="N91" s="177"/>
      <c r="O91" s="177">
        <v>1</v>
      </c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>
        <v>1</v>
      </c>
      <c r="AE91" s="177">
        <v>3.15</v>
      </c>
      <c r="AF91" s="177"/>
      <c r="AG91" s="177">
        <v>2.0499999999999998</v>
      </c>
      <c r="AH91" s="177"/>
      <c r="AI91" s="177"/>
      <c r="AJ91" s="177"/>
      <c r="AK91" s="177">
        <v>2</v>
      </c>
      <c r="AL91" s="177">
        <v>2</v>
      </c>
      <c r="AM91" s="177"/>
      <c r="AN91" s="177"/>
      <c r="AO91" s="177"/>
    </row>
    <row r="92" spans="1:41" s="37" customFormat="1" ht="21" customHeight="1" x14ac:dyDescent="0.2">
      <c r="A92" s="3"/>
      <c r="B92" s="172" t="s">
        <v>66</v>
      </c>
      <c r="C92" s="113" t="s">
        <v>238</v>
      </c>
      <c r="D92" s="113" t="s">
        <v>237</v>
      </c>
      <c r="E92" s="149" t="s">
        <v>43</v>
      </c>
      <c r="F92" s="113">
        <f t="shared" si="4"/>
        <v>5</v>
      </c>
      <c r="G92" s="76">
        <f t="shared" si="5"/>
        <v>1</v>
      </c>
      <c r="H92" s="175">
        <f t="shared" si="6"/>
        <v>1.8399999999999999</v>
      </c>
      <c r="I92" s="76">
        <f t="shared" si="7"/>
        <v>3.15</v>
      </c>
      <c r="J92" s="177"/>
      <c r="K92" s="177"/>
      <c r="L92" s="177"/>
      <c r="M92" s="177"/>
      <c r="N92" s="177"/>
      <c r="O92" s="177">
        <v>1</v>
      </c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>
        <v>1</v>
      </c>
      <c r="AE92" s="177">
        <v>3.15</v>
      </c>
      <c r="AF92" s="177"/>
      <c r="AG92" s="177">
        <v>2.0499999999999998</v>
      </c>
      <c r="AH92" s="177"/>
      <c r="AI92" s="177"/>
      <c r="AJ92" s="177"/>
      <c r="AK92" s="177"/>
      <c r="AL92" s="177">
        <v>2</v>
      </c>
      <c r="AM92" s="177"/>
      <c r="AN92" s="177"/>
      <c r="AO92" s="177"/>
    </row>
    <row r="93" spans="1:41" s="65" customFormat="1" ht="21" customHeight="1" x14ac:dyDescent="0.2">
      <c r="A93" s="212"/>
      <c r="B93" s="172" t="s">
        <v>67</v>
      </c>
      <c r="C93" s="113" t="s">
        <v>243</v>
      </c>
      <c r="D93" s="113" t="s">
        <v>237</v>
      </c>
      <c r="E93" s="149" t="s">
        <v>48</v>
      </c>
      <c r="F93" s="113">
        <f t="shared" si="4"/>
        <v>6</v>
      </c>
      <c r="G93" s="76">
        <f t="shared" si="5"/>
        <v>5</v>
      </c>
      <c r="H93" s="175">
        <f t="shared" si="6"/>
        <v>22.291666666666668</v>
      </c>
      <c r="I93" s="76">
        <f t="shared" si="7"/>
        <v>86</v>
      </c>
      <c r="J93" s="177"/>
      <c r="K93" s="177"/>
      <c r="L93" s="177"/>
      <c r="M93" s="177"/>
      <c r="N93" s="177"/>
      <c r="O93" s="177">
        <v>12</v>
      </c>
      <c r="P93" s="177"/>
      <c r="Q93" s="177"/>
      <c r="R93" s="177"/>
      <c r="S93" s="177">
        <v>12.1</v>
      </c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>
        <v>5</v>
      </c>
      <c r="AE93" s="177"/>
      <c r="AF93" s="177"/>
      <c r="AG93" s="177">
        <v>13.35</v>
      </c>
      <c r="AH93" s="177"/>
      <c r="AI93" s="177"/>
      <c r="AJ93" s="177"/>
      <c r="AK93" s="177">
        <v>5.3</v>
      </c>
      <c r="AL93" s="177">
        <v>86</v>
      </c>
      <c r="AM93" s="177"/>
      <c r="AN93" s="177"/>
      <c r="AO93" s="177"/>
    </row>
    <row r="94" spans="1:41" s="37" customFormat="1" ht="21" customHeight="1" x14ac:dyDescent="0.2">
      <c r="A94" s="3"/>
      <c r="B94" s="172" t="s">
        <v>67</v>
      </c>
      <c r="C94" s="113" t="s">
        <v>243</v>
      </c>
      <c r="D94" s="113" t="s">
        <v>237</v>
      </c>
      <c r="E94" s="149" t="s">
        <v>49</v>
      </c>
      <c r="F94" s="113">
        <f t="shared" si="4"/>
        <v>5</v>
      </c>
      <c r="G94" s="76">
        <f t="shared" si="5"/>
        <v>5.3</v>
      </c>
      <c r="H94" s="175">
        <f t="shared" si="6"/>
        <v>20.75</v>
      </c>
      <c r="I94" s="76">
        <f t="shared" si="7"/>
        <v>75</v>
      </c>
      <c r="J94" s="177"/>
      <c r="K94" s="177"/>
      <c r="L94" s="177"/>
      <c r="M94" s="177"/>
      <c r="N94" s="177"/>
      <c r="O94" s="177">
        <v>6.6</v>
      </c>
      <c r="P94" s="177"/>
      <c r="Q94" s="177"/>
      <c r="R94" s="177"/>
      <c r="S94" s="177">
        <v>6.1</v>
      </c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>
        <v>10.75</v>
      </c>
      <c r="AH94" s="177"/>
      <c r="AI94" s="177"/>
      <c r="AJ94" s="177"/>
      <c r="AK94" s="177">
        <v>5.3</v>
      </c>
      <c r="AL94" s="177">
        <v>75</v>
      </c>
      <c r="AM94" s="177"/>
      <c r="AN94" s="177"/>
      <c r="AO94" s="177"/>
    </row>
    <row r="95" spans="1:41" s="37" customFormat="1" ht="21" customHeight="1" x14ac:dyDescent="0.2">
      <c r="A95" s="3"/>
      <c r="B95" s="172" t="s">
        <v>67</v>
      </c>
      <c r="C95" s="113" t="s">
        <v>243</v>
      </c>
      <c r="D95" s="113" t="s">
        <v>237</v>
      </c>
      <c r="E95" s="149" t="s">
        <v>57</v>
      </c>
      <c r="F95" s="113">
        <f t="shared" si="4"/>
        <v>4</v>
      </c>
      <c r="G95" s="76">
        <f t="shared" si="5"/>
        <v>5.3</v>
      </c>
      <c r="H95" s="175">
        <f t="shared" si="6"/>
        <v>28.912500000000001</v>
      </c>
      <c r="I95" s="76">
        <f t="shared" si="7"/>
        <v>86</v>
      </c>
      <c r="J95" s="177"/>
      <c r="K95" s="177"/>
      <c r="L95" s="177"/>
      <c r="M95" s="177"/>
      <c r="N95" s="177"/>
      <c r="O95" s="177">
        <v>11</v>
      </c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>
        <v>13.35</v>
      </c>
      <c r="AH95" s="177"/>
      <c r="AI95" s="177"/>
      <c r="AJ95" s="177"/>
      <c r="AK95" s="177">
        <v>5.3</v>
      </c>
      <c r="AL95" s="177">
        <v>86</v>
      </c>
      <c r="AM95" s="177"/>
      <c r="AN95" s="177"/>
      <c r="AO95" s="177"/>
    </row>
    <row r="96" spans="1:41" s="37" customFormat="1" ht="21" customHeight="1" x14ac:dyDescent="0.2">
      <c r="A96" s="3"/>
      <c r="B96" s="172" t="s">
        <v>67</v>
      </c>
      <c r="C96" s="113" t="s">
        <v>243</v>
      </c>
      <c r="D96" s="113" t="s">
        <v>237</v>
      </c>
      <c r="E96" s="149" t="s">
        <v>43</v>
      </c>
      <c r="F96" s="113">
        <f t="shared" si="4"/>
        <v>3</v>
      </c>
      <c r="G96" s="76">
        <f t="shared" si="5"/>
        <v>11</v>
      </c>
      <c r="H96" s="175">
        <f t="shared" si="6"/>
        <v>36.783333333333331</v>
      </c>
      <c r="I96" s="76">
        <f t="shared" si="7"/>
        <v>86</v>
      </c>
      <c r="J96" s="177"/>
      <c r="K96" s="177"/>
      <c r="L96" s="177"/>
      <c r="M96" s="177"/>
      <c r="N96" s="177"/>
      <c r="O96" s="177">
        <v>11</v>
      </c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>
        <v>13.35</v>
      </c>
      <c r="AH96" s="177"/>
      <c r="AI96" s="177"/>
      <c r="AJ96" s="177"/>
      <c r="AK96" s="177"/>
      <c r="AL96" s="177">
        <v>86</v>
      </c>
      <c r="AM96" s="177"/>
      <c r="AN96" s="177"/>
      <c r="AO96" s="177"/>
    </row>
    <row r="97" spans="1:41" s="37" customFormat="1" ht="21" customHeight="1" x14ac:dyDescent="0.2">
      <c r="A97" s="3"/>
      <c r="B97" s="172" t="s">
        <v>275</v>
      </c>
      <c r="C97" s="113" t="s">
        <v>100</v>
      </c>
      <c r="D97" s="113" t="s">
        <v>237</v>
      </c>
      <c r="E97" s="149" t="s">
        <v>48</v>
      </c>
      <c r="F97" s="113">
        <f t="shared" si="4"/>
        <v>6</v>
      </c>
      <c r="G97" s="76">
        <f t="shared" si="5"/>
        <v>5.9</v>
      </c>
      <c r="H97" s="175">
        <f t="shared" si="6"/>
        <v>66.358333333333334</v>
      </c>
      <c r="I97" s="76">
        <f t="shared" si="7"/>
        <v>170</v>
      </c>
      <c r="J97" s="177"/>
      <c r="K97" s="177"/>
      <c r="L97" s="177"/>
      <c r="M97" s="177"/>
      <c r="N97" s="177">
        <v>10.199999999999999</v>
      </c>
      <c r="O97" s="177">
        <v>170</v>
      </c>
      <c r="P97" s="177"/>
      <c r="Q97" s="177"/>
      <c r="R97" s="177"/>
      <c r="S97" s="177">
        <v>6.4</v>
      </c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>
        <v>5.9</v>
      </c>
      <c r="AH97" s="177"/>
      <c r="AI97" s="177"/>
      <c r="AJ97" s="177"/>
      <c r="AK97" s="177">
        <v>67.650000000000006</v>
      </c>
      <c r="AL97" s="177">
        <v>138</v>
      </c>
      <c r="AM97" s="177"/>
      <c r="AN97" s="177"/>
      <c r="AO97" s="177"/>
    </row>
    <row r="98" spans="1:41" s="37" customFormat="1" ht="21" customHeight="1" x14ac:dyDescent="0.2">
      <c r="A98" s="3"/>
      <c r="B98" s="172" t="s">
        <v>275</v>
      </c>
      <c r="C98" s="113" t="s">
        <v>100</v>
      </c>
      <c r="D98" s="113" t="s">
        <v>237</v>
      </c>
      <c r="E98" s="149" t="s">
        <v>49</v>
      </c>
      <c r="F98" s="113">
        <f t="shared" si="4"/>
        <v>3</v>
      </c>
      <c r="G98" s="76">
        <f t="shared" si="5"/>
        <v>4.5999999999999996</v>
      </c>
      <c r="H98" s="175">
        <f t="shared" si="6"/>
        <v>49.15</v>
      </c>
      <c r="I98" s="76">
        <f t="shared" si="7"/>
        <v>138</v>
      </c>
      <c r="J98" s="177"/>
      <c r="K98" s="177"/>
      <c r="L98" s="177"/>
      <c r="M98" s="177"/>
      <c r="N98" s="177"/>
      <c r="O98" s="177"/>
      <c r="P98" s="177"/>
      <c r="Q98" s="177"/>
      <c r="R98" s="177"/>
      <c r="S98" s="177">
        <v>4.5999999999999996</v>
      </c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>
        <v>4.8499999999999996</v>
      </c>
      <c r="AH98" s="177"/>
      <c r="AI98" s="177"/>
      <c r="AJ98" s="177"/>
      <c r="AK98" s="177"/>
      <c r="AL98" s="177">
        <v>138</v>
      </c>
      <c r="AM98" s="177"/>
      <c r="AN98" s="177"/>
      <c r="AO98" s="177"/>
    </row>
    <row r="99" spans="1:41" s="37" customFormat="1" ht="21" customHeight="1" x14ac:dyDescent="0.2">
      <c r="A99" s="3"/>
      <c r="B99" s="172" t="s">
        <v>275</v>
      </c>
      <c r="C99" s="113" t="s">
        <v>100</v>
      </c>
      <c r="D99" s="113" t="s">
        <v>237</v>
      </c>
      <c r="E99" s="149" t="s">
        <v>57</v>
      </c>
      <c r="F99" s="113">
        <f t="shared" si="4"/>
        <v>2</v>
      </c>
      <c r="G99" s="76">
        <f t="shared" si="5"/>
        <v>5.4</v>
      </c>
      <c r="H99" s="175">
        <f t="shared" si="6"/>
        <v>71.7</v>
      </c>
      <c r="I99" s="76">
        <f t="shared" si="7"/>
        <v>138</v>
      </c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>
        <v>5.4</v>
      </c>
      <c r="AH99" s="177"/>
      <c r="AI99" s="177"/>
      <c r="AJ99" s="177"/>
      <c r="AK99" s="177"/>
      <c r="AL99" s="177">
        <v>138</v>
      </c>
      <c r="AM99" s="177"/>
      <c r="AN99" s="177"/>
      <c r="AO99" s="177"/>
    </row>
    <row r="100" spans="1:41" s="37" customFormat="1" ht="21" customHeight="1" x14ac:dyDescent="0.2">
      <c r="A100" s="3"/>
      <c r="B100" s="172" t="s">
        <v>275</v>
      </c>
      <c r="C100" s="113" t="s">
        <v>100</v>
      </c>
      <c r="D100" s="113" t="s">
        <v>237</v>
      </c>
      <c r="E100" s="149" t="s">
        <v>43</v>
      </c>
      <c r="F100" s="113">
        <f t="shared" si="4"/>
        <v>3</v>
      </c>
      <c r="G100" s="76">
        <f t="shared" si="5"/>
        <v>2.2999999999999998</v>
      </c>
      <c r="H100" s="175">
        <f t="shared" si="6"/>
        <v>47.966666666666669</v>
      </c>
      <c r="I100" s="76">
        <f t="shared" si="7"/>
        <v>138</v>
      </c>
      <c r="J100" s="177"/>
      <c r="K100" s="177"/>
      <c r="L100" s="177"/>
      <c r="M100" s="177"/>
      <c r="N100" s="177"/>
      <c r="O100" s="177"/>
      <c r="P100" s="177"/>
      <c r="Q100" s="177"/>
      <c r="R100" s="177"/>
      <c r="S100" s="177">
        <v>2.2999999999999998</v>
      </c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>
        <v>3.6</v>
      </c>
      <c r="AH100" s="177"/>
      <c r="AI100" s="177"/>
      <c r="AJ100" s="177"/>
      <c r="AK100" s="177"/>
      <c r="AL100" s="177">
        <v>138</v>
      </c>
      <c r="AM100" s="177"/>
      <c r="AN100" s="177"/>
      <c r="AO100" s="177"/>
    </row>
    <row r="101" spans="1:41" s="37" customFormat="1" ht="21" customHeight="1" x14ac:dyDescent="0.2">
      <c r="A101" s="3"/>
      <c r="B101" s="172" t="s">
        <v>68</v>
      </c>
      <c r="C101" s="113" t="s">
        <v>238</v>
      </c>
      <c r="D101" s="113" t="s">
        <v>237</v>
      </c>
      <c r="E101" s="149" t="s">
        <v>48</v>
      </c>
      <c r="F101" s="113">
        <f t="shared" si="4"/>
        <v>9</v>
      </c>
      <c r="G101" s="76">
        <f t="shared" si="5"/>
        <v>5.4</v>
      </c>
      <c r="H101" s="175">
        <f t="shared" si="6"/>
        <v>7.7333333333333343</v>
      </c>
      <c r="I101" s="76">
        <f t="shared" si="7"/>
        <v>11.3</v>
      </c>
      <c r="J101" s="177">
        <v>5.7</v>
      </c>
      <c r="K101" s="177"/>
      <c r="L101" s="177"/>
      <c r="M101" s="177"/>
      <c r="N101" s="177"/>
      <c r="O101" s="177"/>
      <c r="P101" s="177">
        <v>11.3</v>
      </c>
      <c r="Q101" s="177"/>
      <c r="R101" s="177"/>
      <c r="S101" s="177"/>
      <c r="T101" s="177"/>
      <c r="U101" s="177"/>
      <c r="V101" s="177">
        <v>7.2</v>
      </c>
      <c r="W101" s="177"/>
      <c r="X101" s="177"/>
      <c r="Y101" s="177">
        <v>6.1</v>
      </c>
      <c r="Z101" s="177">
        <v>8.6</v>
      </c>
      <c r="AA101" s="177">
        <v>10.3</v>
      </c>
      <c r="AB101" s="177"/>
      <c r="AC101" s="177">
        <v>7</v>
      </c>
      <c r="AD101" s="177"/>
      <c r="AE101" s="177"/>
      <c r="AF101" s="177"/>
      <c r="AG101" s="177"/>
      <c r="AH101" s="177"/>
      <c r="AI101" s="177"/>
      <c r="AJ101" s="177"/>
      <c r="AK101" s="177"/>
      <c r="AL101" s="177">
        <v>8</v>
      </c>
      <c r="AM101" s="177"/>
      <c r="AN101" s="177"/>
      <c r="AO101" s="177">
        <v>5.4</v>
      </c>
    </row>
    <row r="102" spans="1:41" s="37" customFormat="1" ht="21" customHeight="1" x14ac:dyDescent="0.2">
      <c r="A102" s="3"/>
      <c r="B102" s="172" t="s">
        <v>68</v>
      </c>
      <c r="C102" s="113" t="s">
        <v>238</v>
      </c>
      <c r="D102" s="113" t="s">
        <v>237</v>
      </c>
      <c r="E102" s="149" t="s">
        <v>49</v>
      </c>
      <c r="F102" s="113">
        <f t="shared" si="4"/>
        <v>9</v>
      </c>
      <c r="G102" s="76">
        <f t="shared" si="5"/>
        <v>2.7</v>
      </c>
      <c r="H102" s="175">
        <f t="shared" si="6"/>
        <v>5.2333333333333343</v>
      </c>
      <c r="I102" s="76">
        <f t="shared" si="7"/>
        <v>10.3</v>
      </c>
      <c r="J102" s="177">
        <v>4.8499999999999996</v>
      </c>
      <c r="K102" s="177"/>
      <c r="L102" s="177"/>
      <c r="M102" s="177"/>
      <c r="N102" s="177"/>
      <c r="O102" s="177"/>
      <c r="P102" s="177">
        <v>5.65</v>
      </c>
      <c r="Q102" s="177"/>
      <c r="R102" s="177"/>
      <c r="S102" s="177"/>
      <c r="T102" s="177"/>
      <c r="U102" s="177"/>
      <c r="V102" s="177">
        <v>5.5</v>
      </c>
      <c r="W102" s="177"/>
      <c r="X102" s="177"/>
      <c r="Y102" s="177">
        <v>4.3</v>
      </c>
      <c r="Z102" s="177">
        <v>4.3</v>
      </c>
      <c r="AA102" s="177">
        <v>10.3</v>
      </c>
      <c r="AB102" s="177"/>
      <c r="AC102" s="177">
        <v>5</v>
      </c>
      <c r="AD102" s="177"/>
      <c r="AE102" s="177"/>
      <c r="AF102" s="177"/>
      <c r="AG102" s="177"/>
      <c r="AH102" s="177"/>
      <c r="AI102" s="177"/>
      <c r="AJ102" s="177"/>
      <c r="AK102" s="177"/>
      <c r="AL102" s="177">
        <v>4.5</v>
      </c>
      <c r="AM102" s="177"/>
      <c r="AN102" s="177"/>
      <c r="AO102" s="177">
        <v>2.7</v>
      </c>
    </row>
    <row r="103" spans="1:41" s="37" customFormat="1" ht="21" customHeight="1" x14ac:dyDescent="0.2">
      <c r="A103" s="3"/>
      <c r="B103" s="172" t="s">
        <v>68</v>
      </c>
      <c r="C103" s="113" t="s">
        <v>238</v>
      </c>
      <c r="D103" s="113" t="s">
        <v>237</v>
      </c>
      <c r="E103" s="149" t="s">
        <v>57</v>
      </c>
      <c r="F103" s="113">
        <f t="shared" si="4"/>
        <v>8</v>
      </c>
      <c r="G103" s="76">
        <f t="shared" si="5"/>
        <v>2.7</v>
      </c>
      <c r="H103" s="175">
        <f t="shared" si="6"/>
        <v>5.1937500000000005</v>
      </c>
      <c r="I103" s="76">
        <f t="shared" si="7"/>
        <v>7.9</v>
      </c>
      <c r="J103" s="177">
        <v>4.8499999999999996</v>
      </c>
      <c r="K103" s="177"/>
      <c r="L103" s="177"/>
      <c r="M103" s="177"/>
      <c r="N103" s="177"/>
      <c r="O103" s="177"/>
      <c r="P103" s="177">
        <v>7.9</v>
      </c>
      <c r="Q103" s="177"/>
      <c r="R103" s="177"/>
      <c r="S103" s="177"/>
      <c r="T103" s="177"/>
      <c r="U103" s="177"/>
      <c r="V103" s="177">
        <v>5.5</v>
      </c>
      <c r="W103" s="177"/>
      <c r="X103" s="177"/>
      <c r="Y103" s="177">
        <v>4.3</v>
      </c>
      <c r="Z103" s="177">
        <v>4.3</v>
      </c>
      <c r="AA103" s="177"/>
      <c r="AB103" s="177"/>
      <c r="AC103" s="177">
        <v>5</v>
      </c>
      <c r="AD103" s="177"/>
      <c r="AE103" s="177"/>
      <c r="AF103" s="177"/>
      <c r="AG103" s="177"/>
      <c r="AH103" s="177"/>
      <c r="AI103" s="177"/>
      <c r="AJ103" s="177"/>
      <c r="AK103" s="177"/>
      <c r="AL103" s="177">
        <v>7</v>
      </c>
      <c r="AM103" s="177"/>
      <c r="AN103" s="177"/>
      <c r="AO103" s="177">
        <v>2.7</v>
      </c>
    </row>
    <row r="104" spans="1:41" s="37" customFormat="1" ht="21" customHeight="1" x14ac:dyDescent="0.2">
      <c r="A104" s="3"/>
      <c r="B104" s="172" t="s">
        <v>68</v>
      </c>
      <c r="C104" s="113" t="s">
        <v>238</v>
      </c>
      <c r="D104" s="113" t="s">
        <v>237</v>
      </c>
      <c r="E104" s="149" t="s">
        <v>43</v>
      </c>
      <c r="F104" s="113">
        <f t="shared" si="4"/>
        <v>5</v>
      </c>
      <c r="G104" s="76">
        <f t="shared" si="5"/>
        <v>2.2999999999999998</v>
      </c>
      <c r="H104" s="175">
        <f t="shared" si="6"/>
        <v>4.1199999999999992</v>
      </c>
      <c r="I104" s="76">
        <f t="shared" si="7"/>
        <v>7</v>
      </c>
      <c r="J104" s="177">
        <v>2.2999999999999998</v>
      </c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>
        <v>4.3</v>
      </c>
      <c r="Z104" s="177">
        <v>4.3</v>
      </c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>
        <v>7</v>
      </c>
      <c r="AM104" s="177"/>
      <c r="AN104" s="177"/>
      <c r="AO104" s="177">
        <v>2.7</v>
      </c>
    </row>
    <row r="105" spans="1:41" s="37" customFormat="1" ht="21" customHeight="1" x14ac:dyDescent="0.2">
      <c r="A105" s="59"/>
      <c r="B105" s="172" t="s">
        <v>276</v>
      </c>
      <c r="C105" s="113" t="s">
        <v>79</v>
      </c>
      <c r="D105" s="113"/>
      <c r="E105" s="149" t="s">
        <v>48</v>
      </c>
      <c r="F105" s="113">
        <f t="shared" si="4"/>
        <v>2</v>
      </c>
      <c r="G105" s="76">
        <f t="shared" si="5"/>
        <v>100</v>
      </c>
      <c r="H105" s="175">
        <f t="shared" si="6"/>
        <v>195</v>
      </c>
      <c r="I105" s="76">
        <f t="shared" si="7"/>
        <v>290</v>
      </c>
      <c r="J105" s="177"/>
      <c r="K105" s="177"/>
      <c r="L105" s="177"/>
      <c r="M105" s="177"/>
      <c r="N105" s="177"/>
      <c r="O105" s="177"/>
      <c r="P105" s="177"/>
      <c r="Q105" s="177"/>
      <c r="R105" s="177">
        <v>100</v>
      </c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>
        <v>290</v>
      </c>
      <c r="AK105" s="177"/>
      <c r="AL105" s="177"/>
      <c r="AM105" s="177"/>
      <c r="AN105" s="177"/>
      <c r="AO105" s="177"/>
    </row>
    <row r="106" spans="1:41" s="37" customFormat="1" ht="21" customHeight="1" x14ac:dyDescent="0.2">
      <c r="A106" s="59"/>
      <c r="B106" s="172" t="s">
        <v>276</v>
      </c>
      <c r="C106" s="113" t="s">
        <v>79</v>
      </c>
      <c r="D106" s="113"/>
      <c r="E106" s="149" t="s">
        <v>49</v>
      </c>
      <c r="F106" s="113">
        <f t="shared" si="4"/>
        <v>1</v>
      </c>
      <c r="G106" s="76">
        <f t="shared" si="5"/>
        <v>80</v>
      </c>
      <c r="H106" s="175">
        <f t="shared" si="6"/>
        <v>80</v>
      </c>
      <c r="I106" s="76">
        <f t="shared" si="7"/>
        <v>80</v>
      </c>
      <c r="J106" s="177"/>
      <c r="K106" s="177"/>
      <c r="L106" s="177"/>
      <c r="M106" s="177"/>
      <c r="N106" s="177"/>
      <c r="O106" s="177"/>
      <c r="P106" s="177"/>
      <c r="Q106" s="177"/>
      <c r="R106" s="177">
        <v>80</v>
      </c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</row>
    <row r="107" spans="1:41" s="37" customFormat="1" ht="21" customHeight="1" x14ac:dyDescent="0.2">
      <c r="A107" s="59"/>
      <c r="B107" s="172" t="s">
        <v>276</v>
      </c>
      <c r="C107" s="113" t="s">
        <v>79</v>
      </c>
      <c r="D107" s="113"/>
      <c r="E107" s="149" t="s">
        <v>57</v>
      </c>
      <c r="F107" s="113">
        <f t="shared" si="4"/>
        <v>1</v>
      </c>
      <c r="G107" s="76">
        <f t="shared" si="5"/>
        <v>80</v>
      </c>
      <c r="H107" s="175">
        <f t="shared" si="6"/>
        <v>80</v>
      </c>
      <c r="I107" s="76">
        <f t="shared" si="7"/>
        <v>80</v>
      </c>
      <c r="J107" s="177"/>
      <c r="K107" s="177"/>
      <c r="L107" s="177"/>
      <c r="M107" s="177"/>
      <c r="N107" s="177"/>
      <c r="O107" s="177"/>
      <c r="P107" s="177"/>
      <c r="Q107" s="177"/>
      <c r="R107" s="177">
        <v>80</v>
      </c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</row>
    <row r="108" spans="1:41" s="37" customFormat="1" ht="21" customHeight="1" x14ac:dyDescent="0.2">
      <c r="A108" s="59"/>
      <c r="B108" s="172" t="s">
        <v>276</v>
      </c>
      <c r="C108" s="113" t="s">
        <v>79</v>
      </c>
      <c r="D108" s="113"/>
      <c r="E108" s="149" t="s">
        <v>43</v>
      </c>
      <c r="F108" s="113">
        <f t="shared" si="4"/>
        <v>1</v>
      </c>
      <c r="G108" s="76">
        <f t="shared" si="5"/>
        <v>80</v>
      </c>
      <c r="H108" s="175">
        <f t="shared" si="6"/>
        <v>80</v>
      </c>
      <c r="I108" s="76">
        <f t="shared" si="7"/>
        <v>80</v>
      </c>
      <c r="J108" s="177"/>
      <c r="K108" s="177"/>
      <c r="L108" s="177"/>
      <c r="M108" s="177"/>
      <c r="N108" s="177"/>
      <c r="O108" s="177"/>
      <c r="P108" s="177"/>
      <c r="Q108" s="177"/>
      <c r="R108" s="177">
        <v>80</v>
      </c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</row>
    <row r="109" spans="1:41" s="37" customFormat="1" ht="21" customHeight="1" x14ac:dyDescent="0.2">
      <c r="A109" s="59"/>
      <c r="B109" s="172" t="s">
        <v>86</v>
      </c>
      <c r="C109" s="113" t="s">
        <v>76</v>
      </c>
      <c r="D109" s="113"/>
      <c r="E109" s="149" t="s">
        <v>48</v>
      </c>
      <c r="F109" s="113">
        <f t="shared" si="4"/>
        <v>2</v>
      </c>
      <c r="G109" s="76">
        <f t="shared" si="5"/>
        <v>10</v>
      </c>
      <c r="H109" s="175">
        <f t="shared" si="6"/>
        <v>17</v>
      </c>
      <c r="I109" s="76">
        <f t="shared" si="7"/>
        <v>24</v>
      </c>
      <c r="J109" s="177"/>
      <c r="K109" s="177"/>
      <c r="L109" s="177"/>
      <c r="M109" s="177"/>
      <c r="N109" s="177"/>
      <c r="O109" s="177"/>
      <c r="P109" s="177"/>
      <c r="Q109" s="177"/>
      <c r="R109" s="177">
        <v>10</v>
      </c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>
        <v>24</v>
      </c>
      <c r="AK109" s="177"/>
      <c r="AL109" s="177"/>
      <c r="AM109" s="177"/>
      <c r="AN109" s="177"/>
      <c r="AO109" s="177"/>
    </row>
    <row r="110" spans="1:41" s="65" customFormat="1" ht="21" customHeight="1" x14ac:dyDescent="0.2">
      <c r="A110" s="59"/>
      <c r="B110" s="172" t="s">
        <v>86</v>
      </c>
      <c r="C110" s="113" t="s">
        <v>76</v>
      </c>
      <c r="D110" s="113"/>
      <c r="E110" s="149" t="s">
        <v>49</v>
      </c>
      <c r="F110" s="113">
        <f t="shared" si="4"/>
        <v>1</v>
      </c>
      <c r="G110" s="76">
        <f t="shared" si="5"/>
        <v>8</v>
      </c>
      <c r="H110" s="175">
        <f t="shared" si="6"/>
        <v>8</v>
      </c>
      <c r="I110" s="76">
        <f t="shared" si="7"/>
        <v>8</v>
      </c>
      <c r="J110" s="177"/>
      <c r="K110" s="177"/>
      <c r="L110" s="177"/>
      <c r="M110" s="177"/>
      <c r="N110" s="177"/>
      <c r="O110" s="177"/>
      <c r="P110" s="177"/>
      <c r="Q110" s="177"/>
      <c r="R110" s="177">
        <v>8</v>
      </c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</row>
    <row r="111" spans="1:41" s="65" customFormat="1" ht="21" customHeight="1" x14ac:dyDescent="0.2">
      <c r="A111" s="59"/>
      <c r="B111" s="172" t="s">
        <v>86</v>
      </c>
      <c r="C111" s="113" t="s">
        <v>76</v>
      </c>
      <c r="D111" s="113"/>
      <c r="E111" s="149" t="s">
        <v>57</v>
      </c>
      <c r="F111" s="113">
        <f t="shared" si="4"/>
        <v>1</v>
      </c>
      <c r="G111" s="76">
        <f t="shared" si="5"/>
        <v>8</v>
      </c>
      <c r="H111" s="175">
        <f t="shared" si="6"/>
        <v>8</v>
      </c>
      <c r="I111" s="76">
        <f t="shared" si="7"/>
        <v>8</v>
      </c>
      <c r="J111" s="177"/>
      <c r="K111" s="177"/>
      <c r="L111" s="177"/>
      <c r="M111" s="177"/>
      <c r="N111" s="177"/>
      <c r="O111" s="177"/>
      <c r="P111" s="177"/>
      <c r="Q111" s="177"/>
      <c r="R111" s="177">
        <v>8</v>
      </c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</row>
    <row r="112" spans="1:41" s="65" customFormat="1" ht="21" customHeight="1" x14ac:dyDescent="0.2">
      <c r="A112" s="59"/>
      <c r="B112" s="172" t="s">
        <v>86</v>
      </c>
      <c r="C112" s="113" t="s">
        <v>76</v>
      </c>
      <c r="D112" s="113"/>
      <c r="E112" s="149" t="s">
        <v>43</v>
      </c>
      <c r="F112" s="113">
        <f t="shared" si="4"/>
        <v>1</v>
      </c>
      <c r="G112" s="76">
        <f t="shared" si="5"/>
        <v>8</v>
      </c>
      <c r="H112" s="175">
        <f t="shared" si="6"/>
        <v>8</v>
      </c>
      <c r="I112" s="76">
        <f t="shared" si="7"/>
        <v>8</v>
      </c>
      <c r="J112" s="177"/>
      <c r="K112" s="177"/>
      <c r="L112" s="177"/>
      <c r="M112" s="177"/>
      <c r="N112" s="177"/>
      <c r="O112" s="177"/>
      <c r="P112" s="177"/>
      <c r="Q112" s="177"/>
      <c r="R112" s="177">
        <v>8</v>
      </c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</row>
    <row r="113" spans="1:41" s="37" customFormat="1" ht="21" customHeight="1" x14ac:dyDescent="0.2">
      <c r="A113" s="59"/>
      <c r="B113" s="172" t="s">
        <v>86</v>
      </c>
      <c r="C113" s="113" t="s">
        <v>244</v>
      </c>
      <c r="D113" s="113"/>
      <c r="E113" s="149" t="s">
        <v>48</v>
      </c>
      <c r="F113" s="113">
        <f t="shared" si="4"/>
        <v>0</v>
      </c>
      <c r="G113" s="76">
        <f t="shared" si="5"/>
        <v>0</v>
      </c>
      <c r="H113" s="175">
        <f t="shared" si="6"/>
        <v>0</v>
      </c>
      <c r="I113" s="76">
        <f t="shared" si="7"/>
        <v>0</v>
      </c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</row>
    <row r="114" spans="1:41" s="37" customFormat="1" ht="21" customHeight="1" x14ac:dyDescent="0.2">
      <c r="A114" s="59"/>
      <c r="B114" s="172" t="s">
        <v>86</v>
      </c>
      <c r="C114" s="113" t="s">
        <v>246</v>
      </c>
      <c r="D114" s="113"/>
      <c r="E114" s="149" t="s">
        <v>48</v>
      </c>
      <c r="F114" s="113">
        <f t="shared" si="4"/>
        <v>0</v>
      </c>
      <c r="G114" s="76">
        <f t="shared" si="5"/>
        <v>0</v>
      </c>
      <c r="H114" s="175">
        <f t="shared" si="6"/>
        <v>0</v>
      </c>
      <c r="I114" s="76">
        <f t="shared" si="7"/>
        <v>0</v>
      </c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</row>
    <row r="115" spans="1:41" s="37" customFormat="1" ht="21" customHeight="1" x14ac:dyDescent="0.2">
      <c r="A115" s="59"/>
      <c r="B115" s="172" t="s">
        <v>86</v>
      </c>
      <c r="C115" s="113" t="s">
        <v>245</v>
      </c>
      <c r="D115" s="113"/>
      <c r="E115" s="149" t="s">
        <v>280</v>
      </c>
      <c r="F115" s="113">
        <f t="shared" si="4"/>
        <v>0</v>
      </c>
      <c r="G115" s="76">
        <f t="shared" si="5"/>
        <v>0</v>
      </c>
      <c r="H115" s="175">
        <f t="shared" si="6"/>
        <v>0</v>
      </c>
      <c r="I115" s="76">
        <f t="shared" si="7"/>
        <v>0</v>
      </c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</row>
    <row r="116" spans="1:41" s="37" customFormat="1" ht="21" customHeight="1" x14ac:dyDescent="0.2">
      <c r="A116" s="59"/>
      <c r="B116" s="172" t="s">
        <v>86</v>
      </c>
      <c r="C116" s="113" t="s">
        <v>247</v>
      </c>
      <c r="D116" s="113"/>
      <c r="E116" s="149" t="s">
        <v>280</v>
      </c>
      <c r="F116" s="113">
        <f t="shared" si="4"/>
        <v>0</v>
      </c>
      <c r="G116" s="76">
        <f t="shared" si="5"/>
        <v>0</v>
      </c>
      <c r="H116" s="175">
        <f t="shared" si="6"/>
        <v>0</v>
      </c>
      <c r="I116" s="76">
        <f t="shared" si="7"/>
        <v>0</v>
      </c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</row>
    <row r="117" spans="1:41" s="37" customFormat="1" ht="21" customHeight="1" x14ac:dyDescent="0.2">
      <c r="A117" s="59"/>
      <c r="B117" s="172" t="s">
        <v>277</v>
      </c>
      <c r="C117" s="113" t="s">
        <v>79</v>
      </c>
      <c r="D117" s="113"/>
      <c r="E117" s="149" t="s">
        <v>48</v>
      </c>
      <c r="F117" s="113">
        <f t="shared" si="4"/>
        <v>1</v>
      </c>
      <c r="G117" s="76">
        <f t="shared" si="5"/>
        <v>345</v>
      </c>
      <c r="H117" s="175">
        <f t="shared" si="6"/>
        <v>345</v>
      </c>
      <c r="I117" s="76">
        <f t="shared" si="7"/>
        <v>345</v>
      </c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>
        <v>345</v>
      </c>
      <c r="AO117" s="177"/>
    </row>
    <row r="118" spans="1:41" s="37" customFormat="1" ht="21" customHeight="1" x14ac:dyDescent="0.2">
      <c r="A118" s="59"/>
      <c r="B118" s="172" t="s">
        <v>277</v>
      </c>
      <c r="C118" s="113" t="s">
        <v>79</v>
      </c>
      <c r="D118" s="113"/>
      <c r="E118" s="149" t="s">
        <v>49</v>
      </c>
      <c r="F118" s="113">
        <f t="shared" si="4"/>
        <v>1</v>
      </c>
      <c r="G118" s="76">
        <f t="shared" si="5"/>
        <v>200</v>
      </c>
      <c r="H118" s="175">
        <f t="shared" si="6"/>
        <v>200</v>
      </c>
      <c r="I118" s="76">
        <f t="shared" si="7"/>
        <v>200</v>
      </c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>
        <v>200</v>
      </c>
      <c r="AO118" s="177"/>
    </row>
    <row r="119" spans="1:41" s="37" customFormat="1" ht="21" customHeight="1" x14ac:dyDescent="0.2">
      <c r="A119" s="59"/>
      <c r="B119" s="172" t="s">
        <v>277</v>
      </c>
      <c r="C119" s="113" t="s">
        <v>79</v>
      </c>
      <c r="D119" s="113"/>
      <c r="E119" s="149" t="s">
        <v>57</v>
      </c>
      <c r="F119" s="113">
        <f t="shared" si="4"/>
        <v>1</v>
      </c>
      <c r="G119" s="76">
        <f t="shared" si="5"/>
        <v>200</v>
      </c>
      <c r="H119" s="175">
        <f t="shared" si="6"/>
        <v>200</v>
      </c>
      <c r="I119" s="76">
        <f t="shared" si="7"/>
        <v>200</v>
      </c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>
        <v>200</v>
      </c>
      <c r="AO119" s="177"/>
    </row>
    <row r="120" spans="1:41" s="37" customFormat="1" ht="21" customHeight="1" x14ac:dyDescent="0.2">
      <c r="A120" s="59"/>
      <c r="B120" s="172" t="s">
        <v>277</v>
      </c>
      <c r="C120" s="113" t="s">
        <v>79</v>
      </c>
      <c r="D120" s="113"/>
      <c r="E120" s="149" t="s">
        <v>43</v>
      </c>
      <c r="F120" s="113">
        <f t="shared" si="4"/>
        <v>1</v>
      </c>
      <c r="G120" s="76">
        <f t="shared" si="5"/>
        <v>200</v>
      </c>
      <c r="H120" s="175">
        <f t="shared" si="6"/>
        <v>200</v>
      </c>
      <c r="I120" s="76">
        <f t="shared" si="7"/>
        <v>200</v>
      </c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>
        <v>200</v>
      </c>
      <c r="AO120" s="177"/>
    </row>
    <row r="121" spans="1:41" s="37" customFormat="1" ht="21" customHeight="1" x14ac:dyDescent="0.2">
      <c r="A121" s="59"/>
      <c r="B121" s="172" t="s">
        <v>80</v>
      </c>
      <c r="C121" s="113" t="s">
        <v>76</v>
      </c>
      <c r="D121" s="113"/>
      <c r="E121" s="149" t="s">
        <v>48</v>
      </c>
      <c r="F121" s="113">
        <f t="shared" si="4"/>
        <v>1</v>
      </c>
      <c r="G121" s="76">
        <f t="shared" si="5"/>
        <v>34.5</v>
      </c>
      <c r="H121" s="175">
        <f t="shared" si="6"/>
        <v>34.5</v>
      </c>
      <c r="I121" s="76">
        <f t="shared" si="7"/>
        <v>34.5</v>
      </c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>
        <v>34.5</v>
      </c>
      <c r="AO121" s="177"/>
    </row>
    <row r="122" spans="1:41" s="37" customFormat="1" ht="21" customHeight="1" x14ac:dyDescent="0.2">
      <c r="A122" s="59"/>
      <c r="B122" s="172" t="s">
        <v>80</v>
      </c>
      <c r="C122" s="113" t="s">
        <v>76</v>
      </c>
      <c r="D122" s="113"/>
      <c r="E122" s="149" t="s">
        <v>49</v>
      </c>
      <c r="F122" s="113">
        <f t="shared" si="4"/>
        <v>1</v>
      </c>
      <c r="G122" s="76">
        <f t="shared" si="5"/>
        <v>20</v>
      </c>
      <c r="H122" s="175">
        <f t="shared" si="6"/>
        <v>20</v>
      </c>
      <c r="I122" s="76">
        <f t="shared" si="7"/>
        <v>20</v>
      </c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>
        <v>20</v>
      </c>
      <c r="AO122" s="177"/>
    </row>
    <row r="123" spans="1:41" s="37" customFormat="1" ht="21" customHeight="1" x14ac:dyDescent="0.2">
      <c r="A123" s="59"/>
      <c r="B123" s="172" t="s">
        <v>80</v>
      </c>
      <c r="C123" s="113" t="s">
        <v>76</v>
      </c>
      <c r="D123" s="113"/>
      <c r="E123" s="149" t="s">
        <v>57</v>
      </c>
      <c r="F123" s="113">
        <f t="shared" si="4"/>
        <v>1</v>
      </c>
      <c r="G123" s="76">
        <f t="shared" si="5"/>
        <v>20</v>
      </c>
      <c r="H123" s="175">
        <f t="shared" si="6"/>
        <v>20</v>
      </c>
      <c r="I123" s="76">
        <f t="shared" si="7"/>
        <v>20</v>
      </c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>
        <v>20</v>
      </c>
      <c r="AO123" s="177"/>
    </row>
    <row r="124" spans="1:41" s="37" customFormat="1" ht="21" customHeight="1" x14ac:dyDescent="0.2">
      <c r="A124" s="59"/>
      <c r="B124" s="172" t="s">
        <v>80</v>
      </c>
      <c r="C124" s="113" t="s">
        <v>76</v>
      </c>
      <c r="D124" s="113"/>
      <c r="E124" s="149" t="s">
        <v>43</v>
      </c>
      <c r="F124" s="113">
        <f t="shared" si="4"/>
        <v>1</v>
      </c>
      <c r="G124" s="76">
        <f t="shared" si="5"/>
        <v>20</v>
      </c>
      <c r="H124" s="175">
        <f t="shared" si="6"/>
        <v>20</v>
      </c>
      <c r="I124" s="76">
        <f t="shared" si="7"/>
        <v>20</v>
      </c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>
        <v>20</v>
      </c>
      <c r="AO124" s="177"/>
    </row>
    <row r="125" spans="1:41" s="37" customFormat="1" ht="21" customHeight="1" x14ac:dyDescent="0.2">
      <c r="A125" s="59"/>
      <c r="B125" s="172" t="s">
        <v>80</v>
      </c>
      <c r="C125" s="113" t="s">
        <v>244</v>
      </c>
      <c r="D125" s="113"/>
      <c r="E125" s="149" t="s">
        <v>48</v>
      </c>
      <c r="F125" s="113">
        <f t="shared" si="4"/>
        <v>1</v>
      </c>
      <c r="G125" s="76">
        <f t="shared" si="5"/>
        <v>580</v>
      </c>
      <c r="H125" s="175">
        <f t="shared" si="6"/>
        <v>580</v>
      </c>
      <c r="I125" s="76">
        <f t="shared" si="7"/>
        <v>580</v>
      </c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>
        <v>580</v>
      </c>
      <c r="AO125" s="177"/>
    </row>
    <row r="126" spans="1:41" s="37" customFormat="1" ht="21" customHeight="1" x14ac:dyDescent="0.2">
      <c r="A126" s="59"/>
      <c r="B126" s="172" t="s">
        <v>80</v>
      </c>
      <c r="C126" s="113" t="s">
        <v>246</v>
      </c>
      <c r="D126" s="113"/>
      <c r="E126" s="149" t="s">
        <v>48</v>
      </c>
      <c r="F126" s="113">
        <f t="shared" si="4"/>
        <v>1</v>
      </c>
      <c r="G126" s="76">
        <f t="shared" si="5"/>
        <v>58</v>
      </c>
      <c r="H126" s="175">
        <f t="shared" si="6"/>
        <v>58</v>
      </c>
      <c r="I126" s="76">
        <f t="shared" si="7"/>
        <v>58</v>
      </c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>
        <v>58</v>
      </c>
      <c r="AO126" s="177"/>
    </row>
    <row r="127" spans="1:41" s="37" customFormat="1" ht="21" customHeight="1" x14ac:dyDescent="0.2">
      <c r="A127" s="59"/>
      <c r="B127" s="172" t="s">
        <v>80</v>
      </c>
      <c r="C127" s="113" t="s">
        <v>245</v>
      </c>
      <c r="D127" s="113"/>
      <c r="E127" s="149" t="s">
        <v>280</v>
      </c>
      <c r="F127" s="113">
        <f t="shared" si="4"/>
        <v>0</v>
      </c>
      <c r="G127" s="76">
        <f t="shared" si="5"/>
        <v>0</v>
      </c>
      <c r="H127" s="175">
        <f t="shared" si="6"/>
        <v>0</v>
      </c>
      <c r="I127" s="76">
        <f t="shared" si="7"/>
        <v>0</v>
      </c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</row>
    <row r="128" spans="1:41" s="37" customFormat="1" ht="21" customHeight="1" x14ac:dyDescent="0.2">
      <c r="A128" s="59"/>
      <c r="B128" s="172" t="s">
        <v>80</v>
      </c>
      <c r="C128" s="113" t="s">
        <v>247</v>
      </c>
      <c r="D128" s="113"/>
      <c r="E128" s="149" t="s">
        <v>280</v>
      </c>
      <c r="F128" s="113">
        <f t="shared" si="4"/>
        <v>0</v>
      </c>
      <c r="G128" s="76">
        <f t="shared" si="5"/>
        <v>0</v>
      </c>
      <c r="H128" s="175">
        <f t="shared" si="6"/>
        <v>0</v>
      </c>
      <c r="I128" s="76">
        <f t="shared" si="7"/>
        <v>0</v>
      </c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</row>
    <row r="129" spans="1:41" s="37" customFormat="1" ht="21" customHeight="1" x14ac:dyDescent="0.2">
      <c r="A129" s="59"/>
      <c r="B129" s="172" t="s">
        <v>278</v>
      </c>
      <c r="C129" s="113" t="s">
        <v>79</v>
      </c>
      <c r="D129" s="113"/>
      <c r="E129" s="149" t="s">
        <v>48</v>
      </c>
      <c r="F129" s="113">
        <f t="shared" si="4"/>
        <v>1</v>
      </c>
      <c r="G129" s="76">
        <f t="shared" si="5"/>
        <v>374</v>
      </c>
      <c r="H129" s="175">
        <f t="shared" si="6"/>
        <v>374</v>
      </c>
      <c r="I129" s="76">
        <f t="shared" si="7"/>
        <v>374</v>
      </c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>
        <v>374</v>
      </c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</row>
    <row r="130" spans="1:41" s="37" customFormat="1" ht="21" customHeight="1" x14ac:dyDescent="0.2">
      <c r="A130" s="59"/>
      <c r="B130" s="172" t="s">
        <v>278</v>
      </c>
      <c r="C130" s="113" t="s">
        <v>79</v>
      </c>
      <c r="D130" s="113"/>
      <c r="E130" s="149" t="s">
        <v>49</v>
      </c>
      <c r="F130" s="113">
        <f t="shared" si="4"/>
        <v>1</v>
      </c>
      <c r="G130" s="76">
        <f t="shared" si="5"/>
        <v>240</v>
      </c>
      <c r="H130" s="175">
        <f t="shared" si="6"/>
        <v>240</v>
      </c>
      <c r="I130" s="76">
        <f t="shared" si="7"/>
        <v>240</v>
      </c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>
        <v>240</v>
      </c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</row>
    <row r="131" spans="1:41" s="37" customFormat="1" ht="21" customHeight="1" x14ac:dyDescent="0.2">
      <c r="A131" s="59"/>
      <c r="B131" s="172" t="s">
        <v>278</v>
      </c>
      <c r="C131" s="113" t="s">
        <v>79</v>
      </c>
      <c r="D131" s="113"/>
      <c r="E131" s="149" t="s">
        <v>57</v>
      </c>
      <c r="F131" s="113">
        <f t="shared" si="4"/>
        <v>1</v>
      </c>
      <c r="G131" s="76">
        <f t="shared" si="5"/>
        <v>240</v>
      </c>
      <c r="H131" s="175">
        <f t="shared" si="6"/>
        <v>240</v>
      </c>
      <c r="I131" s="76">
        <f t="shared" si="7"/>
        <v>240</v>
      </c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>
        <v>240</v>
      </c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</row>
    <row r="132" spans="1:41" s="37" customFormat="1" ht="21" customHeight="1" x14ac:dyDescent="0.2">
      <c r="A132" s="59"/>
      <c r="B132" s="172" t="s">
        <v>278</v>
      </c>
      <c r="C132" s="113" t="s">
        <v>79</v>
      </c>
      <c r="D132" s="113"/>
      <c r="E132" s="149" t="s">
        <v>43</v>
      </c>
      <c r="F132" s="113">
        <f t="shared" si="4"/>
        <v>1</v>
      </c>
      <c r="G132" s="76">
        <f t="shared" si="5"/>
        <v>240</v>
      </c>
      <c r="H132" s="175">
        <f t="shared" si="6"/>
        <v>240</v>
      </c>
      <c r="I132" s="76">
        <f t="shared" si="7"/>
        <v>240</v>
      </c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>
        <v>240</v>
      </c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</row>
    <row r="133" spans="1:41" s="37" customFormat="1" ht="21" customHeight="1" x14ac:dyDescent="0.2">
      <c r="A133" s="59"/>
      <c r="B133" s="172" t="s">
        <v>101</v>
      </c>
      <c r="C133" s="113" t="s">
        <v>76</v>
      </c>
      <c r="D133" s="113"/>
      <c r="E133" s="149" t="s">
        <v>48</v>
      </c>
      <c r="F133" s="113">
        <f t="shared" ref="F133:F196" si="8">COUNT(J133:AO133)</f>
        <v>3</v>
      </c>
      <c r="G133" s="76">
        <f t="shared" ref="G133:G196" si="9">MIN(J133:AO133)</f>
        <v>28</v>
      </c>
      <c r="H133" s="175">
        <f t="shared" ref="H133:H196" si="10">IF(SUM(J133:AO133)&gt;0,AVERAGE(J133:AO133),0)</f>
        <v>30.663333333333338</v>
      </c>
      <c r="I133" s="76">
        <f t="shared" ref="I133:I196" si="11">MAX(J133:AO133)</f>
        <v>34.99</v>
      </c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>
        <v>29</v>
      </c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>
        <v>28</v>
      </c>
      <c r="AE133" s="177">
        <v>34.99</v>
      </c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</row>
    <row r="134" spans="1:41" s="37" customFormat="1" ht="21" customHeight="1" x14ac:dyDescent="0.2">
      <c r="A134" s="59"/>
      <c r="B134" s="172" t="s">
        <v>101</v>
      </c>
      <c r="C134" s="113" t="s">
        <v>76</v>
      </c>
      <c r="D134" s="113"/>
      <c r="E134" s="149" t="s">
        <v>49</v>
      </c>
      <c r="F134" s="113">
        <f t="shared" si="8"/>
        <v>3</v>
      </c>
      <c r="G134" s="76">
        <f t="shared" si="9"/>
        <v>15</v>
      </c>
      <c r="H134" s="175">
        <f t="shared" si="10"/>
        <v>16.266666666666666</v>
      </c>
      <c r="I134" s="76">
        <f t="shared" si="11"/>
        <v>17</v>
      </c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>
        <v>15</v>
      </c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>
        <v>16.8</v>
      </c>
      <c r="AE134" s="177">
        <v>17</v>
      </c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</row>
    <row r="135" spans="1:41" s="37" customFormat="1" ht="21" customHeight="1" x14ac:dyDescent="0.2">
      <c r="A135" s="59"/>
      <c r="B135" s="172" t="s">
        <v>101</v>
      </c>
      <c r="C135" s="113" t="s">
        <v>76</v>
      </c>
      <c r="D135" s="113"/>
      <c r="E135" s="149" t="s">
        <v>57</v>
      </c>
      <c r="F135" s="113">
        <f t="shared" si="8"/>
        <v>1</v>
      </c>
      <c r="G135" s="76">
        <f t="shared" si="9"/>
        <v>22</v>
      </c>
      <c r="H135" s="175">
        <f t="shared" si="10"/>
        <v>22</v>
      </c>
      <c r="I135" s="76">
        <f t="shared" si="11"/>
        <v>22</v>
      </c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>
        <v>22</v>
      </c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</row>
    <row r="136" spans="1:41" s="37" customFormat="1" ht="21" customHeight="1" x14ac:dyDescent="0.2">
      <c r="A136" s="59"/>
      <c r="B136" s="172" t="s">
        <v>101</v>
      </c>
      <c r="C136" s="113" t="s">
        <v>76</v>
      </c>
      <c r="D136" s="113"/>
      <c r="E136" s="149" t="s">
        <v>43</v>
      </c>
      <c r="F136" s="113">
        <f t="shared" si="8"/>
        <v>1</v>
      </c>
      <c r="G136" s="76">
        <f t="shared" si="9"/>
        <v>22</v>
      </c>
      <c r="H136" s="175">
        <f t="shared" si="10"/>
        <v>22</v>
      </c>
      <c r="I136" s="76">
        <f t="shared" si="11"/>
        <v>22</v>
      </c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>
        <v>22</v>
      </c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</row>
    <row r="137" spans="1:41" s="37" customFormat="1" ht="21" customHeight="1" x14ac:dyDescent="0.2">
      <c r="A137" s="59"/>
      <c r="B137" s="172" t="s">
        <v>101</v>
      </c>
      <c r="C137" s="113" t="s">
        <v>244</v>
      </c>
      <c r="D137" s="113"/>
      <c r="E137" s="149" t="s">
        <v>48</v>
      </c>
      <c r="F137" s="113">
        <f t="shared" si="8"/>
        <v>1</v>
      </c>
      <c r="G137" s="76">
        <f t="shared" si="9"/>
        <v>704</v>
      </c>
      <c r="H137" s="175">
        <f t="shared" si="10"/>
        <v>704</v>
      </c>
      <c r="I137" s="76">
        <f t="shared" si="11"/>
        <v>704</v>
      </c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>
        <v>704</v>
      </c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</row>
    <row r="138" spans="1:41" s="37" customFormat="1" ht="21" customHeight="1" x14ac:dyDescent="0.2">
      <c r="A138" s="59"/>
      <c r="B138" s="172" t="s">
        <v>101</v>
      </c>
      <c r="C138" s="113" t="s">
        <v>246</v>
      </c>
      <c r="D138" s="113"/>
      <c r="E138" s="149" t="s">
        <v>48</v>
      </c>
      <c r="F138" s="113">
        <f t="shared" si="8"/>
        <v>2</v>
      </c>
      <c r="G138" s="76">
        <f t="shared" si="9"/>
        <v>55</v>
      </c>
      <c r="H138" s="175">
        <f t="shared" si="10"/>
        <v>59</v>
      </c>
      <c r="I138" s="76">
        <f t="shared" si="11"/>
        <v>63</v>
      </c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>
        <v>55</v>
      </c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>
        <v>63</v>
      </c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</row>
    <row r="139" spans="1:41" s="37" customFormat="1" ht="21" customHeight="1" x14ac:dyDescent="0.2">
      <c r="A139" s="59"/>
      <c r="B139" s="172" t="s">
        <v>101</v>
      </c>
      <c r="C139" s="113" t="s">
        <v>245</v>
      </c>
      <c r="D139" s="113"/>
      <c r="E139" s="149" t="s">
        <v>280</v>
      </c>
      <c r="F139" s="113">
        <f t="shared" si="8"/>
        <v>0</v>
      </c>
      <c r="G139" s="76">
        <f t="shared" si="9"/>
        <v>0</v>
      </c>
      <c r="H139" s="175">
        <f t="shared" si="10"/>
        <v>0</v>
      </c>
      <c r="I139" s="76">
        <f t="shared" si="11"/>
        <v>0</v>
      </c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</row>
    <row r="140" spans="1:41" s="37" customFormat="1" ht="21" customHeight="1" x14ac:dyDescent="0.2">
      <c r="A140" s="59"/>
      <c r="B140" s="172" t="s">
        <v>101</v>
      </c>
      <c r="C140" s="113" t="s">
        <v>247</v>
      </c>
      <c r="D140" s="113"/>
      <c r="E140" s="149" t="s">
        <v>280</v>
      </c>
      <c r="F140" s="113">
        <f t="shared" si="8"/>
        <v>0</v>
      </c>
      <c r="G140" s="76">
        <f t="shared" si="9"/>
        <v>0</v>
      </c>
      <c r="H140" s="175">
        <f t="shared" si="10"/>
        <v>0</v>
      </c>
      <c r="I140" s="76">
        <f t="shared" si="11"/>
        <v>0</v>
      </c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</row>
    <row r="141" spans="1:41" s="37" customFormat="1" ht="21" customHeight="1" x14ac:dyDescent="0.2">
      <c r="A141" s="59"/>
      <c r="B141" s="172" t="s">
        <v>279</v>
      </c>
      <c r="C141" s="113" t="s">
        <v>79</v>
      </c>
      <c r="D141" s="113"/>
      <c r="E141" s="149" t="s">
        <v>48</v>
      </c>
      <c r="F141" s="113">
        <f t="shared" si="8"/>
        <v>19</v>
      </c>
      <c r="G141" s="76">
        <f t="shared" si="9"/>
        <v>247.2</v>
      </c>
      <c r="H141" s="175">
        <f t="shared" si="10"/>
        <v>384.63210526315788</v>
      </c>
      <c r="I141" s="76">
        <f t="shared" si="11"/>
        <v>624</v>
      </c>
      <c r="J141" s="177">
        <v>378</v>
      </c>
      <c r="K141" s="177">
        <v>407</v>
      </c>
      <c r="L141" s="177">
        <v>389.96</v>
      </c>
      <c r="M141" s="177"/>
      <c r="N141" s="177">
        <v>324</v>
      </c>
      <c r="O141" s="177">
        <v>348</v>
      </c>
      <c r="P141" s="177">
        <v>624</v>
      </c>
      <c r="Q141" s="177">
        <v>340</v>
      </c>
      <c r="R141" s="177"/>
      <c r="S141" s="177">
        <v>275</v>
      </c>
      <c r="T141" s="177"/>
      <c r="U141" s="177"/>
      <c r="V141" s="177">
        <v>402</v>
      </c>
      <c r="W141" s="177"/>
      <c r="X141" s="177">
        <v>340</v>
      </c>
      <c r="Y141" s="177">
        <v>527.5</v>
      </c>
      <c r="Z141" s="177">
        <v>247.2</v>
      </c>
      <c r="AA141" s="177"/>
      <c r="AB141" s="177">
        <v>483</v>
      </c>
      <c r="AC141" s="177">
        <v>264</v>
      </c>
      <c r="AD141" s="177"/>
      <c r="AE141" s="177"/>
      <c r="AF141" s="177">
        <v>270</v>
      </c>
      <c r="AG141" s="177">
        <v>411.55</v>
      </c>
      <c r="AH141" s="177"/>
      <c r="AI141" s="177"/>
      <c r="AJ141" s="177"/>
      <c r="AK141" s="177">
        <v>508.8</v>
      </c>
      <c r="AL141" s="177">
        <v>418</v>
      </c>
      <c r="AM141" s="177">
        <v>350</v>
      </c>
      <c r="AN141" s="177"/>
      <c r="AO141" s="177"/>
    </row>
    <row r="142" spans="1:41" s="37" customFormat="1" ht="21" customHeight="1" x14ac:dyDescent="0.2">
      <c r="A142" s="59"/>
      <c r="B142" s="172" t="s">
        <v>279</v>
      </c>
      <c r="C142" s="113" t="s">
        <v>79</v>
      </c>
      <c r="D142" s="113"/>
      <c r="E142" s="149" t="s">
        <v>49</v>
      </c>
      <c r="F142" s="113">
        <f t="shared" si="8"/>
        <v>15</v>
      </c>
      <c r="G142" s="76">
        <f t="shared" si="9"/>
        <v>130.5</v>
      </c>
      <c r="H142" s="175">
        <f t="shared" si="10"/>
        <v>224.78333333333333</v>
      </c>
      <c r="I142" s="76">
        <f t="shared" si="11"/>
        <v>369</v>
      </c>
      <c r="J142" s="177">
        <v>219.6</v>
      </c>
      <c r="K142" s="177">
        <v>247.5</v>
      </c>
      <c r="L142" s="177">
        <v>140.44999999999999</v>
      </c>
      <c r="M142" s="177"/>
      <c r="N142" s="177"/>
      <c r="O142" s="177">
        <v>192</v>
      </c>
      <c r="P142" s="177">
        <v>312</v>
      </c>
      <c r="Q142" s="177">
        <v>150</v>
      </c>
      <c r="R142" s="177"/>
      <c r="S142" s="177"/>
      <c r="T142" s="177"/>
      <c r="U142" s="177"/>
      <c r="V142" s="177">
        <v>270</v>
      </c>
      <c r="W142" s="177"/>
      <c r="X142" s="177">
        <v>170</v>
      </c>
      <c r="Y142" s="177">
        <v>369</v>
      </c>
      <c r="Z142" s="177">
        <v>247.2</v>
      </c>
      <c r="AA142" s="177"/>
      <c r="AB142" s="177">
        <v>242</v>
      </c>
      <c r="AC142" s="177">
        <v>264</v>
      </c>
      <c r="AD142" s="177"/>
      <c r="AE142" s="177"/>
      <c r="AF142" s="177"/>
      <c r="AG142" s="177">
        <v>225.5</v>
      </c>
      <c r="AH142" s="177"/>
      <c r="AI142" s="177"/>
      <c r="AJ142" s="177"/>
      <c r="AK142" s="177"/>
      <c r="AL142" s="177">
        <v>192</v>
      </c>
      <c r="AM142" s="177">
        <v>130.5</v>
      </c>
      <c r="AN142" s="177"/>
      <c r="AO142" s="177"/>
    </row>
    <row r="143" spans="1:41" s="37" customFormat="1" ht="21" customHeight="1" x14ac:dyDescent="0.2">
      <c r="A143" s="59"/>
      <c r="B143" s="172" t="s">
        <v>279</v>
      </c>
      <c r="C143" s="113" t="s">
        <v>79</v>
      </c>
      <c r="D143" s="113"/>
      <c r="E143" s="149" t="s">
        <v>57</v>
      </c>
      <c r="F143" s="113">
        <f t="shared" si="8"/>
        <v>16</v>
      </c>
      <c r="G143" s="76">
        <f t="shared" si="9"/>
        <v>180</v>
      </c>
      <c r="H143" s="175">
        <f t="shared" si="10"/>
        <v>273.92812500000002</v>
      </c>
      <c r="I143" s="76">
        <f t="shared" si="11"/>
        <v>374.4</v>
      </c>
      <c r="J143" s="177">
        <v>219.6</v>
      </c>
      <c r="K143" s="177">
        <v>247.5</v>
      </c>
      <c r="L143" s="177">
        <v>281.95</v>
      </c>
      <c r="M143" s="177"/>
      <c r="N143" s="177"/>
      <c r="O143" s="177">
        <v>180</v>
      </c>
      <c r="P143" s="177">
        <v>374.4</v>
      </c>
      <c r="Q143" s="177">
        <v>340</v>
      </c>
      <c r="R143" s="177"/>
      <c r="S143" s="177"/>
      <c r="T143" s="177"/>
      <c r="U143" s="177"/>
      <c r="V143" s="177">
        <v>270</v>
      </c>
      <c r="W143" s="177"/>
      <c r="X143" s="177">
        <v>227.5</v>
      </c>
      <c r="Y143" s="177">
        <v>369</v>
      </c>
      <c r="Z143" s="177">
        <v>247.2</v>
      </c>
      <c r="AA143" s="177"/>
      <c r="AB143" s="177">
        <v>208</v>
      </c>
      <c r="AC143" s="177">
        <v>264</v>
      </c>
      <c r="AD143" s="177"/>
      <c r="AE143" s="177"/>
      <c r="AF143" s="177"/>
      <c r="AG143" s="177">
        <v>358.3</v>
      </c>
      <c r="AH143" s="177"/>
      <c r="AI143" s="177"/>
      <c r="AJ143" s="177"/>
      <c r="AK143" s="177">
        <v>254.4</v>
      </c>
      <c r="AL143" s="177">
        <v>341</v>
      </c>
      <c r="AM143" s="177">
        <v>200</v>
      </c>
      <c r="AN143" s="177"/>
      <c r="AO143" s="177"/>
    </row>
    <row r="144" spans="1:41" s="37" customFormat="1" ht="21" customHeight="1" x14ac:dyDescent="0.2">
      <c r="A144" s="59"/>
      <c r="B144" s="172" t="s">
        <v>279</v>
      </c>
      <c r="C144" s="113" t="s">
        <v>79</v>
      </c>
      <c r="D144" s="113"/>
      <c r="E144" s="149" t="s">
        <v>43</v>
      </c>
      <c r="F144" s="113">
        <f t="shared" si="8"/>
        <v>8</v>
      </c>
      <c r="G144" s="76">
        <f t="shared" si="9"/>
        <v>151.19999999999999</v>
      </c>
      <c r="H144" s="175">
        <f t="shared" si="10"/>
        <v>263.18124999999998</v>
      </c>
      <c r="I144" s="76">
        <f t="shared" si="11"/>
        <v>369</v>
      </c>
      <c r="J144" s="177">
        <v>151.19999999999999</v>
      </c>
      <c r="K144" s="177">
        <v>247.5</v>
      </c>
      <c r="L144" s="177">
        <v>281.95</v>
      </c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>
        <v>227.5</v>
      </c>
      <c r="Y144" s="177">
        <v>369</v>
      </c>
      <c r="Z144" s="177"/>
      <c r="AA144" s="177"/>
      <c r="AB144" s="177"/>
      <c r="AC144" s="177"/>
      <c r="AD144" s="177"/>
      <c r="AE144" s="177"/>
      <c r="AF144" s="177"/>
      <c r="AG144" s="177">
        <v>287.3</v>
      </c>
      <c r="AH144" s="177"/>
      <c r="AI144" s="177"/>
      <c r="AJ144" s="177"/>
      <c r="AK144" s="177"/>
      <c r="AL144" s="177">
        <v>341</v>
      </c>
      <c r="AM144" s="177">
        <v>200</v>
      </c>
      <c r="AN144" s="177"/>
      <c r="AO144" s="177"/>
    </row>
    <row r="145" spans="1:41" s="37" customFormat="1" ht="21" customHeight="1" x14ac:dyDescent="0.2">
      <c r="A145" s="59"/>
      <c r="B145" s="172" t="s">
        <v>81</v>
      </c>
      <c r="C145" s="113" t="s">
        <v>76</v>
      </c>
      <c r="D145" s="113"/>
      <c r="E145" s="149" t="s">
        <v>48</v>
      </c>
      <c r="F145" s="113">
        <f t="shared" si="8"/>
        <v>26</v>
      </c>
      <c r="G145" s="76">
        <f t="shared" si="9"/>
        <v>18.75</v>
      </c>
      <c r="H145" s="175">
        <f t="shared" si="10"/>
        <v>35.4</v>
      </c>
      <c r="I145" s="76">
        <f t="shared" si="11"/>
        <v>56.5</v>
      </c>
      <c r="J145" s="177">
        <v>31.5</v>
      </c>
      <c r="K145" s="177">
        <v>37</v>
      </c>
      <c r="L145" s="177">
        <v>40.65</v>
      </c>
      <c r="M145" s="177">
        <v>31</v>
      </c>
      <c r="N145" s="177">
        <v>27</v>
      </c>
      <c r="O145" s="177">
        <v>29</v>
      </c>
      <c r="P145" s="177">
        <v>52</v>
      </c>
      <c r="Q145" s="177">
        <v>27</v>
      </c>
      <c r="R145" s="177"/>
      <c r="S145" s="177">
        <v>25</v>
      </c>
      <c r="T145" s="177"/>
      <c r="U145" s="177">
        <v>38</v>
      </c>
      <c r="V145" s="177">
        <v>33.5</v>
      </c>
      <c r="W145" s="177">
        <v>34</v>
      </c>
      <c r="X145" s="177">
        <v>34</v>
      </c>
      <c r="Y145" s="177">
        <v>52.75</v>
      </c>
      <c r="Z145" s="177">
        <v>20.6</v>
      </c>
      <c r="AA145" s="177">
        <v>55</v>
      </c>
      <c r="AB145" s="177">
        <v>48.3</v>
      </c>
      <c r="AC145" s="177">
        <v>22</v>
      </c>
      <c r="AD145" s="177"/>
      <c r="AE145" s="177"/>
      <c r="AF145" s="177">
        <v>22.5</v>
      </c>
      <c r="AG145" s="177">
        <v>37.450000000000003</v>
      </c>
      <c r="AH145" s="177">
        <v>31.5</v>
      </c>
      <c r="AI145" s="177">
        <v>56.5</v>
      </c>
      <c r="AJ145" s="177"/>
      <c r="AK145" s="177">
        <v>42.4</v>
      </c>
      <c r="AL145" s="177">
        <v>38</v>
      </c>
      <c r="AM145" s="177">
        <v>35</v>
      </c>
      <c r="AN145" s="177"/>
      <c r="AO145" s="177">
        <v>18.75</v>
      </c>
    </row>
    <row r="146" spans="1:41" s="37" customFormat="1" ht="21" customHeight="1" x14ac:dyDescent="0.2">
      <c r="A146" s="59"/>
      <c r="B146" s="172" t="s">
        <v>81</v>
      </c>
      <c r="C146" s="113" t="s">
        <v>76</v>
      </c>
      <c r="D146" s="113"/>
      <c r="E146" s="149" t="s">
        <v>49</v>
      </c>
      <c r="F146" s="113">
        <f t="shared" si="8"/>
        <v>22</v>
      </c>
      <c r="G146" s="76">
        <f t="shared" si="9"/>
        <v>12</v>
      </c>
      <c r="H146" s="175">
        <f t="shared" si="10"/>
        <v>20.7</v>
      </c>
      <c r="I146" s="76">
        <f t="shared" si="11"/>
        <v>40.75</v>
      </c>
      <c r="J146" s="177">
        <v>18.3</v>
      </c>
      <c r="K146" s="177">
        <v>22.5</v>
      </c>
      <c r="L146" s="177">
        <v>14.65</v>
      </c>
      <c r="M146" s="177"/>
      <c r="N146" s="177"/>
      <c r="O146" s="177">
        <v>16</v>
      </c>
      <c r="P146" s="177">
        <v>26</v>
      </c>
      <c r="Q146" s="177">
        <v>15</v>
      </c>
      <c r="R146" s="177"/>
      <c r="S146" s="177">
        <v>18</v>
      </c>
      <c r="T146" s="177"/>
      <c r="U146" s="177">
        <v>19</v>
      </c>
      <c r="V146" s="177">
        <v>22.5</v>
      </c>
      <c r="W146" s="177">
        <v>12</v>
      </c>
      <c r="X146" s="177">
        <v>17</v>
      </c>
      <c r="Y146" s="177">
        <v>36.9</v>
      </c>
      <c r="Z146" s="177">
        <v>20.6</v>
      </c>
      <c r="AA146" s="177">
        <v>23</v>
      </c>
      <c r="AB146" s="177">
        <v>24.2</v>
      </c>
      <c r="AC146" s="177">
        <v>22</v>
      </c>
      <c r="AD146" s="177"/>
      <c r="AE146" s="177"/>
      <c r="AF146" s="177"/>
      <c r="AG146" s="177">
        <v>20.5</v>
      </c>
      <c r="AH146" s="177">
        <v>19.95</v>
      </c>
      <c r="AI146" s="177">
        <v>40.75</v>
      </c>
      <c r="AJ146" s="177"/>
      <c r="AK146" s="177"/>
      <c r="AL146" s="177">
        <v>21</v>
      </c>
      <c r="AM146" s="177">
        <v>13.05</v>
      </c>
      <c r="AN146" s="177"/>
      <c r="AO146" s="177">
        <v>12.5</v>
      </c>
    </row>
    <row r="147" spans="1:41" s="37" customFormat="1" ht="21" customHeight="1" x14ac:dyDescent="0.2">
      <c r="A147" s="59"/>
      <c r="B147" s="172" t="s">
        <v>81</v>
      </c>
      <c r="C147" s="113" t="s">
        <v>76</v>
      </c>
      <c r="D147" s="113"/>
      <c r="E147" s="149" t="s">
        <v>57</v>
      </c>
      <c r="F147" s="113">
        <f t="shared" si="8"/>
        <v>21</v>
      </c>
      <c r="G147" s="76">
        <f t="shared" si="9"/>
        <v>12.5</v>
      </c>
      <c r="H147" s="175">
        <f t="shared" si="10"/>
        <v>24.607142857142858</v>
      </c>
      <c r="I147" s="76">
        <f t="shared" si="11"/>
        <v>40.75</v>
      </c>
      <c r="J147" s="177">
        <v>18.3</v>
      </c>
      <c r="K147" s="177">
        <v>22.5</v>
      </c>
      <c r="L147" s="177">
        <v>29.35</v>
      </c>
      <c r="M147" s="177"/>
      <c r="N147" s="177"/>
      <c r="O147" s="177">
        <v>15</v>
      </c>
      <c r="P147" s="177">
        <v>31.2</v>
      </c>
      <c r="Q147" s="177">
        <v>27</v>
      </c>
      <c r="R147" s="177"/>
      <c r="S147" s="177">
        <v>20</v>
      </c>
      <c r="T147" s="177"/>
      <c r="U147" s="177">
        <v>22.8</v>
      </c>
      <c r="V147" s="177">
        <v>22.5</v>
      </c>
      <c r="W147" s="177">
        <v>27</v>
      </c>
      <c r="X147" s="177">
        <v>22.75</v>
      </c>
      <c r="Y147" s="177">
        <v>36.9</v>
      </c>
      <c r="Z147" s="177">
        <v>20.6</v>
      </c>
      <c r="AA147" s="177"/>
      <c r="AB147" s="177">
        <v>20.8</v>
      </c>
      <c r="AC147" s="177">
        <v>22</v>
      </c>
      <c r="AD147" s="177"/>
      <c r="AE147" s="177"/>
      <c r="AF147" s="177"/>
      <c r="AG147" s="177">
        <v>32.6</v>
      </c>
      <c r="AH147" s="177"/>
      <c r="AI147" s="177">
        <v>40.75</v>
      </c>
      <c r="AJ147" s="177"/>
      <c r="AK147" s="177">
        <v>21.2</v>
      </c>
      <c r="AL147" s="177">
        <v>31</v>
      </c>
      <c r="AM147" s="177">
        <v>20</v>
      </c>
      <c r="AN147" s="177"/>
      <c r="AO147" s="177">
        <v>12.5</v>
      </c>
    </row>
    <row r="148" spans="1:41" s="37" customFormat="1" ht="21" customHeight="1" x14ac:dyDescent="0.2">
      <c r="A148" s="59"/>
      <c r="B148" s="172" t="s">
        <v>81</v>
      </c>
      <c r="C148" s="113" t="s">
        <v>76</v>
      </c>
      <c r="D148" s="113"/>
      <c r="E148" s="149" t="s">
        <v>43</v>
      </c>
      <c r="F148" s="113">
        <f t="shared" si="8"/>
        <v>11</v>
      </c>
      <c r="G148" s="76">
        <f t="shared" si="9"/>
        <v>12.5</v>
      </c>
      <c r="H148" s="175">
        <f t="shared" si="10"/>
        <v>26.436363636363637</v>
      </c>
      <c r="I148" s="76">
        <f t="shared" si="11"/>
        <v>56.5</v>
      </c>
      <c r="J148" s="177">
        <v>12.6</v>
      </c>
      <c r="K148" s="177">
        <v>22.5</v>
      </c>
      <c r="L148" s="177">
        <v>29.35</v>
      </c>
      <c r="M148" s="177"/>
      <c r="N148" s="177"/>
      <c r="O148" s="177"/>
      <c r="P148" s="177"/>
      <c r="Q148" s="177"/>
      <c r="R148" s="177"/>
      <c r="S148" s="177">
        <v>12.5</v>
      </c>
      <c r="T148" s="177"/>
      <c r="U148" s="177"/>
      <c r="V148" s="177"/>
      <c r="W148" s="177"/>
      <c r="X148" s="177">
        <v>22.75</v>
      </c>
      <c r="Y148" s="177">
        <v>36.9</v>
      </c>
      <c r="Z148" s="177"/>
      <c r="AA148" s="177"/>
      <c r="AB148" s="177"/>
      <c r="AC148" s="177"/>
      <c r="AD148" s="177"/>
      <c r="AE148" s="177"/>
      <c r="AF148" s="177"/>
      <c r="AG148" s="177">
        <v>34.200000000000003</v>
      </c>
      <c r="AH148" s="177"/>
      <c r="AI148" s="177">
        <v>56.5</v>
      </c>
      <c r="AJ148" s="177"/>
      <c r="AK148" s="177"/>
      <c r="AL148" s="177">
        <v>31</v>
      </c>
      <c r="AM148" s="177">
        <v>20</v>
      </c>
      <c r="AN148" s="177"/>
      <c r="AO148" s="177">
        <v>12.5</v>
      </c>
    </row>
    <row r="149" spans="1:41" s="37" customFormat="1" ht="21" customHeight="1" x14ac:dyDescent="0.2">
      <c r="A149" s="59"/>
      <c r="B149" s="172" t="s">
        <v>81</v>
      </c>
      <c r="C149" s="113" t="s">
        <v>244</v>
      </c>
      <c r="D149" s="113"/>
      <c r="E149" s="149" t="s">
        <v>48</v>
      </c>
      <c r="F149" s="113">
        <f t="shared" si="8"/>
        <v>14</v>
      </c>
      <c r="G149" s="76">
        <f t="shared" si="9"/>
        <v>0</v>
      </c>
      <c r="H149" s="175">
        <f t="shared" si="10"/>
        <v>600.67857142857144</v>
      </c>
      <c r="I149" s="76">
        <f t="shared" si="11"/>
        <v>1123.2</v>
      </c>
      <c r="J149" s="177">
        <v>576</v>
      </c>
      <c r="K149" s="177"/>
      <c r="L149" s="177">
        <v>697.55</v>
      </c>
      <c r="M149" s="177"/>
      <c r="N149" s="177">
        <v>294</v>
      </c>
      <c r="O149" s="177">
        <v>600</v>
      </c>
      <c r="P149" s="177">
        <v>1123.2</v>
      </c>
      <c r="Q149" s="177"/>
      <c r="R149" s="177"/>
      <c r="S149" s="177"/>
      <c r="T149" s="177"/>
      <c r="U149" s="177">
        <v>0</v>
      </c>
      <c r="V149" s="177"/>
      <c r="W149" s="177"/>
      <c r="X149" s="177">
        <v>610</v>
      </c>
      <c r="Y149" s="177"/>
      <c r="Z149" s="177">
        <v>372</v>
      </c>
      <c r="AA149" s="177"/>
      <c r="AB149" s="177">
        <v>854</v>
      </c>
      <c r="AC149" s="177"/>
      <c r="AD149" s="177"/>
      <c r="AE149" s="177"/>
      <c r="AF149" s="177">
        <v>390</v>
      </c>
      <c r="AG149" s="177">
        <v>716.55</v>
      </c>
      <c r="AH149" s="177"/>
      <c r="AI149" s="177"/>
      <c r="AJ149" s="177"/>
      <c r="AK149" s="177">
        <v>889.2</v>
      </c>
      <c r="AL149" s="177">
        <v>737</v>
      </c>
      <c r="AM149" s="177">
        <v>550</v>
      </c>
      <c r="AN149" s="177"/>
      <c r="AO149" s="177"/>
    </row>
    <row r="150" spans="1:41" s="37" customFormat="1" ht="21" customHeight="1" x14ac:dyDescent="0.2">
      <c r="A150" s="59"/>
      <c r="B150" s="172" t="s">
        <v>81</v>
      </c>
      <c r="C150" s="113" t="s">
        <v>246</v>
      </c>
      <c r="D150" s="113"/>
      <c r="E150" s="149" t="s">
        <v>48</v>
      </c>
      <c r="F150" s="113">
        <f t="shared" si="8"/>
        <v>15</v>
      </c>
      <c r="G150" s="76">
        <f t="shared" si="9"/>
        <v>24.5</v>
      </c>
      <c r="H150" s="175">
        <f t="shared" si="10"/>
        <v>56.666666666666664</v>
      </c>
      <c r="I150" s="76">
        <f t="shared" si="11"/>
        <v>93.6</v>
      </c>
      <c r="J150" s="177">
        <v>48</v>
      </c>
      <c r="K150" s="177"/>
      <c r="L150" s="177">
        <v>72.75</v>
      </c>
      <c r="M150" s="177"/>
      <c r="N150" s="177">
        <v>24.5</v>
      </c>
      <c r="O150" s="177">
        <v>50</v>
      </c>
      <c r="P150" s="177">
        <v>93.6</v>
      </c>
      <c r="Q150" s="177"/>
      <c r="R150" s="177"/>
      <c r="S150" s="177"/>
      <c r="T150" s="177"/>
      <c r="U150" s="177">
        <v>65</v>
      </c>
      <c r="V150" s="177"/>
      <c r="W150" s="177"/>
      <c r="X150" s="177">
        <v>61</v>
      </c>
      <c r="Y150" s="177"/>
      <c r="Z150" s="177">
        <v>31</v>
      </c>
      <c r="AA150" s="177"/>
      <c r="AB150" s="177">
        <v>85.4</v>
      </c>
      <c r="AC150" s="177"/>
      <c r="AD150" s="177"/>
      <c r="AE150" s="177"/>
      <c r="AF150" s="177">
        <v>32.5</v>
      </c>
      <c r="AG150" s="177">
        <v>65.150000000000006</v>
      </c>
      <c r="AH150" s="177"/>
      <c r="AI150" s="177"/>
      <c r="AJ150" s="177"/>
      <c r="AK150" s="177">
        <v>74.099999999999994</v>
      </c>
      <c r="AL150" s="177">
        <v>67</v>
      </c>
      <c r="AM150" s="177">
        <v>55</v>
      </c>
      <c r="AN150" s="177"/>
      <c r="AO150" s="177">
        <v>25</v>
      </c>
    </row>
    <row r="151" spans="1:41" s="37" customFormat="1" ht="21" customHeight="1" x14ac:dyDescent="0.2">
      <c r="A151" s="59"/>
      <c r="B151" s="172" t="s">
        <v>81</v>
      </c>
      <c r="C151" s="113" t="s">
        <v>245</v>
      </c>
      <c r="D151" s="113"/>
      <c r="E151" s="149" t="s">
        <v>280</v>
      </c>
      <c r="F151" s="113">
        <f t="shared" si="8"/>
        <v>7</v>
      </c>
      <c r="G151" s="76">
        <f t="shared" si="9"/>
        <v>360</v>
      </c>
      <c r="H151" s="175">
        <f t="shared" si="10"/>
        <v>599.5428571428572</v>
      </c>
      <c r="I151" s="76">
        <f t="shared" si="11"/>
        <v>924</v>
      </c>
      <c r="J151" s="177">
        <v>707.4</v>
      </c>
      <c r="K151" s="177"/>
      <c r="L151" s="177">
        <v>793.4</v>
      </c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>
        <v>372</v>
      </c>
      <c r="AA151" s="177"/>
      <c r="AB151" s="177"/>
      <c r="AC151" s="177">
        <v>360</v>
      </c>
      <c r="AD151" s="177"/>
      <c r="AE151" s="177"/>
      <c r="AF151" s="177">
        <v>390</v>
      </c>
      <c r="AG151" s="177"/>
      <c r="AH151" s="177"/>
      <c r="AI151" s="177"/>
      <c r="AJ151" s="177"/>
      <c r="AK151" s="177"/>
      <c r="AL151" s="177">
        <v>924</v>
      </c>
      <c r="AM151" s="177">
        <v>650</v>
      </c>
      <c r="AN151" s="177"/>
      <c r="AO151" s="177"/>
    </row>
    <row r="152" spans="1:41" s="37" customFormat="1" ht="21" customHeight="1" x14ac:dyDescent="0.2">
      <c r="A152" s="59"/>
      <c r="B152" s="172" t="s">
        <v>81</v>
      </c>
      <c r="C152" s="113" t="s">
        <v>247</v>
      </c>
      <c r="D152" s="113"/>
      <c r="E152" s="149" t="s">
        <v>280</v>
      </c>
      <c r="F152" s="113">
        <f t="shared" si="8"/>
        <v>8</v>
      </c>
      <c r="G152" s="76">
        <f t="shared" si="9"/>
        <v>25</v>
      </c>
      <c r="H152" s="175">
        <f t="shared" si="10"/>
        <v>51.137500000000003</v>
      </c>
      <c r="I152" s="76">
        <f t="shared" si="11"/>
        <v>84</v>
      </c>
      <c r="J152" s="177">
        <v>58.95</v>
      </c>
      <c r="K152" s="177"/>
      <c r="L152" s="177">
        <v>82.65</v>
      </c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>
        <v>31</v>
      </c>
      <c r="AA152" s="177"/>
      <c r="AB152" s="177"/>
      <c r="AC152" s="177">
        <v>30</v>
      </c>
      <c r="AD152" s="177"/>
      <c r="AE152" s="177"/>
      <c r="AF152" s="177">
        <v>32.5</v>
      </c>
      <c r="AG152" s="177"/>
      <c r="AH152" s="177"/>
      <c r="AI152" s="177"/>
      <c r="AJ152" s="177"/>
      <c r="AK152" s="177"/>
      <c r="AL152" s="177">
        <v>84</v>
      </c>
      <c r="AM152" s="177">
        <v>65</v>
      </c>
      <c r="AN152" s="177"/>
      <c r="AO152" s="177">
        <v>25</v>
      </c>
    </row>
    <row r="153" spans="1:41" s="37" customFormat="1" ht="21" customHeight="1" x14ac:dyDescent="0.2">
      <c r="A153" s="59"/>
      <c r="B153" s="172" t="s">
        <v>253</v>
      </c>
      <c r="C153" s="113" t="s">
        <v>248</v>
      </c>
      <c r="D153" s="113" t="s">
        <v>237</v>
      </c>
      <c r="E153" s="149" t="s">
        <v>48</v>
      </c>
      <c r="F153" s="113">
        <f t="shared" si="8"/>
        <v>6</v>
      </c>
      <c r="G153" s="76">
        <f t="shared" si="9"/>
        <v>0</v>
      </c>
      <c r="H153" s="175">
        <f t="shared" si="10"/>
        <v>1.0833333333333333</v>
      </c>
      <c r="I153" s="76">
        <f t="shared" si="11"/>
        <v>5</v>
      </c>
      <c r="J153" s="177"/>
      <c r="K153" s="177"/>
      <c r="L153" s="177">
        <v>0</v>
      </c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>
        <v>1.5</v>
      </c>
      <c r="Z153" s="177"/>
      <c r="AA153" s="177"/>
      <c r="AB153" s="177"/>
      <c r="AC153" s="177">
        <v>5</v>
      </c>
      <c r="AD153" s="177"/>
      <c r="AE153" s="177">
        <v>0</v>
      </c>
      <c r="AF153" s="177">
        <v>0</v>
      </c>
      <c r="AG153" s="177">
        <v>0</v>
      </c>
      <c r="AH153" s="177"/>
      <c r="AI153" s="177"/>
      <c r="AJ153" s="177"/>
      <c r="AK153" s="177"/>
      <c r="AL153" s="177"/>
      <c r="AM153" s="177"/>
      <c r="AN153" s="177"/>
      <c r="AO153" s="177"/>
    </row>
    <row r="154" spans="1:41" s="37" customFormat="1" ht="21" customHeight="1" x14ac:dyDescent="0.2">
      <c r="A154" s="59"/>
      <c r="B154" s="172" t="s">
        <v>253</v>
      </c>
      <c r="C154" s="113" t="s">
        <v>248</v>
      </c>
      <c r="D154" s="113" t="s">
        <v>237</v>
      </c>
      <c r="E154" s="149" t="s">
        <v>49</v>
      </c>
      <c r="F154" s="113">
        <f t="shared" si="8"/>
        <v>5</v>
      </c>
      <c r="G154" s="76">
        <f t="shared" si="9"/>
        <v>0</v>
      </c>
      <c r="H154" s="175">
        <f t="shared" si="10"/>
        <v>0.80999999999999994</v>
      </c>
      <c r="I154" s="76">
        <f t="shared" si="11"/>
        <v>3</v>
      </c>
      <c r="J154" s="177"/>
      <c r="K154" s="177"/>
      <c r="L154" s="177">
        <v>0</v>
      </c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>
        <v>1.05</v>
      </c>
      <c r="Z154" s="177"/>
      <c r="AA154" s="177"/>
      <c r="AB154" s="177"/>
      <c r="AC154" s="177">
        <v>3</v>
      </c>
      <c r="AD154" s="177"/>
      <c r="AE154" s="177"/>
      <c r="AF154" s="177">
        <v>0</v>
      </c>
      <c r="AG154" s="177">
        <v>0</v>
      </c>
      <c r="AH154" s="177"/>
      <c r="AI154" s="177"/>
      <c r="AJ154" s="177"/>
      <c r="AK154" s="177"/>
      <c r="AL154" s="177"/>
      <c r="AM154" s="177"/>
      <c r="AN154" s="177"/>
      <c r="AO154" s="177"/>
    </row>
    <row r="155" spans="1:41" s="37" customFormat="1" ht="21" customHeight="1" x14ac:dyDescent="0.2">
      <c r="A155" s="59"/>
      <c r="B155" s="172" t="s">
        <v>253</v>
      </c>
      <c r="C155" s="113" t="s">
        <v>248</v>
      </c>
      <c r="D155" s="113" t="s">
        <v>237</v>
      </c>
      <c r="E155" s="149" t="s">
        <v>57</v>
      </c>
      <c r="F155" s="113">
        <f t="shared" si="8"/>
        <v>5</v>
      </c>
      <c r="G155" s="76">
        <f t="shared" si="9"/>
        <v>0</v>
      </c>
      <c r="H155" s="175">
        <f t="shared" si="10"/>
        <v>0.80999999999999994</v>
      </c>
      <c r="I155" s="76">
        <f t="shared" si="11"/>
        <v>3</v>
      </c>
      <c r="J155" s="177"/>
      <c r="K155" s="177"/>
      <c r="L155" s="177">
        <v>0</v>
      </c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>
        <v>1.05</v>
      </c>
      <c r="Z155" s="177"/>
      <c r="AA155" s="177"/>
      <c r="AB155" s="177"/>
      <c r="AC155" s="177">
        <v>3</v>
      </c>
      <c r="AD155" s="177"/>
      <c r="AE155" s="177"/>
      <c r="AF155" s="177">
        <v>0</v>
      </c>
      <c r="AG155" s="177">
        <v>0</v>
      </c>
      <c r="AH155" s="177"/>
      <c r="AI155" s="177"/>
      <c r="AJ155" s="177"/>
      <c r="AK155" s="177"/>
      <c r="AL155" s="177"/>
      <c r="AM155" s="177"/>
      <c r="AN155" s="177"/>
      <c r="AO155" s="177"/>
    </row>
    <row r="156" spans="1:41" s="37" customFormat="1" ht="21" customHeight="1" x14ac:dyDescent="0.2">
      <c r="A156" s="59"/>
      <c r="B156" s="172" t="s">
        <v>253</v>
      </c>
      <c r="C156" s="113" t="s">
        <v>248</v>
      </c>
      <c r="D156" s="113" t="s">
        <v>237</v>
      </c>
      <c r="E156" s="149" t="s">
        <v>43</v>
      </c>
      <c r="F156" s="113">
        <f t="shared" si="8"/>
        <v>4</v>
      </c>
      <c r="G156" s="76">
        <f t="shared" si="9"/>
        <v>0</v>
      </c>
      <c r="H156" s="175">
        <f t="shared" si="10"/>
        <v>0.26250000000000001</v>
      </c>
      <c r="I156" s="76">
        <f t="shared" si="11"/>
        <v>1.05</v>
      </c>
      <c r="J156" s="177"/>
      <c r="K156" s="177"/>
      <c r="L156" s="177">
        <v>0</v>
      </c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>
        <v>1.05</v>
      </c>
      <c r="Z156" s="177"/>
      <c r="AA156" s="177"/>
      <c r="AB156" s="177"/>
      <c r="AC156" s="177"/>
      <c r="AD156" s="177"/>
      <c r="AE156" s="177"/>
      <c r="AF156" s="177">
        <v>0</v>
      </c>
      <c r="AG156" s="177">
        <v>0</v>
      </c>
      <c r="AH156" s="177"/>
      <c r="AI156" s="177"/>
      <c r="AJ156" s="177"/>
      <c r="AK156" s="177"/>
      <c r="AL156" s="177"/>
      <c r="AM156" s="177"/>
      <c r="AN156" s="177"/>
      <c r="AO156" s="177"/>
    </row>
    <row r="157" spans="1:41" s="37" customFormat="1" ht="21" customHeight="1" x14ac:dyDescent="0.2">
      <c r="A157" s="59"/>
      <c r="B157" s="172" t="s">
        <v>254</v>
      </c>
      <c r="C157" s="113" t="s">
        <v>249</v>
      </c>
      <c r="D157" s="113" t="s">
        <v>237</v>
      </c>
      <c r="E157" s="149" t="s">
        <v>48</v>
      </c>
      <c r="F157" s="113">
        <f t="shared" si="8"/>
        <v>6</v>
      </c>
      <c r="G157" s="76">
        <f t="shared" si="9"/>
        <v>0</v>
      </c>
      <c r="H157" s="175">
        <f t="shared" si="10"/>
        <v>1.3416666666666668</v>
      </c>
      <c r="I157" s="76">
        <f t="shared" si="11"/>
        <v>5</v>
      </c>
      <c r="J157" s="177"/>
      <c r="K157" s="177"/>
      <c r="L157" s="177">
        <v>1.55</v>
      </c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>
        <v>1.5</v>
      </c>
      <c r="Z157" s="177"/>
      <c r="AA157" s="177"/>
      <c r="AB157" s="177"/>
      <c r="AC157" s="177">
        <v>5</v>
      </c>
      <c r="AD157" s="177"/>
      <c r="AE157" s="177">
        <v>0</v>
      </c>
      <c r="AF157" s="177">
        <v>0</v>
      </c>
      <c r="AG157" s="177">
        <v>0</v>
      </c>
      <c r="AH157" s="177"/>
      <c r="AI157" s="177"/>
      <c r="AJ157" s="177"/>
      <c r="AK157" s="177"/>
      <c r="AL157" s="177"/>
      <c r="AM157" s="177"/>
      <c r="AN157" s="177"/>
      <c r="AO157" s="177"/>
    </row>
    <row r="158" spans="1:41" s="37" customFormat="1" ht="21" customHeight="1" x14ac:dyDescent="0.2">
      <c r="A158" s="59"/>
      <c r="B158" s="172" t="s">
        <v>254</v>
      </c>
      <c r="C158" s="113" t="s">
        <v>249</v>
      </c>
      <c r="D158" s="113" t="s">
        <v>237</v>
      </c>
      <c r="E158" s="149" t="s">
        <v>49</v>
      </c>
      <c r="F158" s="113">
        <f t="shared" si="8"/>
        <v>5</v>
      </c>
      <c r="G158" s="76">
        <f t="shared" si="9"/>
        <v>0</v>
      </c>
      <c r="H158" s="175">
        <f t="shared" si="10"/>
        <v>0.96</v>
      </c>
      <c r="I158" s="76">
        <f t="shared" si="11"/>
        <v>3</v>
      </c>
      <c r="J158" s="177"/>
      <c r="K158" s="177"/>
      <c r="L158" s="177">
        <v>0.75</v>
      </c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>
        <v>1.05</v>
      </c>
      <c r="Z158" s="177"/>
      <c r="AA158" s="177"/>
      <c r="AB158" s="177"/>
      <c r="AC158" s="177">
        <v>3</v>
      </c>
      <c r="AD158" s="177"/>
      <c r="AE158" s="177"/>
      <c r="AF158" s="177">
        <v>0</v>
      </c>
      <c r="AG158" s="177">
        <v>0</v>
      </c>
      <c r="AH158" s="177"/>
      <c r="AI158" s="177"/>
      <c r="AJ158" s="177"/>
      <c r="AK158" s="177"/>
      <c r="AL158" s="177"/>
      <c r="AM158" s="177"/>
      <c r="AN158" s="177"/>
      <c r="AO158" s="177"/>
    </row>
    <row r="159" spans="1:41" s="37" customFormat="1" ht="21" customHeight="1" x14ac:dyDescent="0.2">
      <c r="A159" s="59"/>
      <c r="B159" s="172" t="s">
        <v>254</v>
      </c>
      <c r="C159" s="113" t="s">
        <v>249</v>
      </c>
      <c r="D159" s="113" t="s">
        <v>237</v>
      </c>
      <c r="E159" s="149" t="s">
        <v>57</v>
      </c>
      <c r="F159" s="113">
        <f t="shared" si="8"/>
        <v>5</v>
      </c>
      <c r="G159" s="76">
        <f t="shared" si="9"/>
        <v>0</v>
      </c>
      <c r="H159" s="175">
        <f t="shared" si="10"/>
        <v>0.96</v>
      </c>
      <c r="I159" s="76">
        <f t="shared" si="11"/>
        <v>3</v>
      </c>
      <c r="J159" s="177"/>
      <c r="K159" s="177"/>
      <c r="L159" s="177">
        <v>0.75</v>
      </c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>
        <v>1.05</v>
      </c>
      <c r="Z159" s="177"/>
      <c r="AA159" s="177"/>
      <c r="AB159" s="177"/>
      <c r="AC159" s="177">
        <v>3</v>
      </c>
      <c r="AD159" s="177"/>
      <c r="AE159" s="177"/>
      <c r="AF159" s="177">
        <v>0</v>
      </c>
      <c r="AG159" s="177">
        <v>0</v>
      </c>
      <c r="AH159" s="177"/>
      <c r="AI159" s="177"/>
      <c r="AJ159" s="177"/>
      <c r="AK159" s="177"/>
      <c r="AL159" s="177"/>
      <c r="AM159" s="177"/>
      <c r="AN159" s="177"/>
      <c r="AO159" s="177"/>
    </row>
    <row r="160" spans="1:41" s="37" customFormat="1" ht="21" customHeight="1" x14ac:dyDescent="0.2">
      <c r="A160" s="59"/>
      <c r="B160" s="172" t="s">
        <v>254</v>
      </c>
      <c r="C160" s="113" t="s">
        <v>249</v>
      </c>
      <c r="D160" s="113" t="s">
        <v>237</v>
      </c>
      <c r="E160" s="149" t="s">
        <v>43</v>
      </c>
      <c r="F160" s="113">
        <f t="shared" si="8"/>
        <v>4</v>
      </c>
      <c r="G160" s="76">
        <f t="shared" si="9"/>
        <v>0</v>
      </c>
      <c r="H160" s="175">
        <f t="shared" si="10"/>
        <v>0.45</v>
      </c>
      <c r="I160" s="76">
        <f t="shared" si="11"/>
        <v>1.05</v>
      </c>
      <c r="J160" s="177"/>
      <c r="K160" s="177"/>
      <c r="L160" s="177">
        <v>0.75</v>
      </c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>
        <v>1.05</v>
      </c>
      <c r="Z160" s="177"/>
      <c r="AA160" s="177"/>
      <c r="AB160" s="177"/>
      <c r="AC160" s="177"/>
      <c r="AD160" s="177"/>
      <c r="AE160" s="177"/>
      <c r="AF160" s="177">
        <v>0</v>
      </c>
      <c r="AG160" s="177">
        <v>0</v>
      </c>
      <c r="AH160" s="177"/>
      <c r="AI160" s="177"/>
      <c r="AJ160" s="177"/>
      <c r="AK160" s="177"/>
      <c r="AL160" s="177"/>
      <c r="AM160" s="177"/>
      <c r="AN160" s="177"/>
      <c r="AO160" s="177"/>
    </row>
    <row r="161" spans="1:41" s="37" customFormat="1" ht="21" customHeight="1" x14ac:dyDescent="0.2">
      <c r="A161" s="59"/>
      <c r="B161" s="172" t="s">
        <v>2</v>
      </c>
      <c r="C161" s="113"/>
      <c r="D161" s="113"/>
      <c r="E161" s="149" t="s">
        <v>48</v>
      </c>
      <c r="F161" s="113">
        <f t="shared" si="8"/>
        <v>4</v>
      </c>
      <c r="G161" s="76">
        <f t="shared" si="9"/>
        <v>1.5</v>
      </c>
      <c r="H161" s="175">
        <f t="shared" si="10"/>
        <v>9.2125000000000004</v>
      </c>
      <c r="I161" s="76">
        <f t="shared" si="11"/>
        <v>13.35</v>
      </c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>
        <v>12</v>
      </c>
      <c r="V161" s="177">
        <v>1.5</v>
      </c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>
        <v>13.35</v>
      </c>
      <c r="AH161" s="177"/>
      <c r="AI161" s="177"/>
      <c r="AJ161" s="177"/>
      <c r="AK161" s="177"/>
      <c r="AL161" s="177"/>
      <c r="AM161" s="177">
        <v>10</v>
      </c>
      <c r="AN161" s="177"/>
      <c r="AO161" s="177"/>
    </row>
    <row r="162" spans="1:41" s="37" customFormat="1" ht="21" customHeight="1" x14ac:dyDescent="0.2">
      <c r="A162" s="59"/>
      <c r="B162" s="172" t="s">
        <v>2</v>
      </c>
      <c r="C162" s="113"/>
      <c r="D162" s="113"/>
      <c r="E162" s="149" t="s">
        <v>49</v>
      </c>
      <c r="F162" s="113">
        <f t="shared" si="8"/>
        <v>3</v>
      </c>
      <c r="G162" s="76">
        <f t="shared" si="9"/>
        <v>0</v>
      </c>
      <c r="H162" s="175">
        <f t="shared" si="10"/>
        <v>4.5</v>
      </c>
      <c r="I162" s="76">
        <f t="shared" si="11"/>
        <v>12</v>
      </c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>
        <v>12</v>
      </c>
      <c r="V162" s="177">
        <v>1.5</v>
      </c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>
        <v>0</v>
      </c>
      <c r="AN162" s="177"/>
      <c r="AO162" s="177"/>
    </row>
    <row r="163" spans="1:41" s="37" customFormat="1" ht="21" customHeight="1" x14ac:dyDescent="0.2">
      <c r="A163" s="59"/>
      <c r="B163" s="172" t="s">
        <v>2</v>
      </c>
      <c r="C163" s="113"/>
      <c r="D163" s="113"/>
      <c r="E163" s="149" t="s">
        <v>57</v>
      </c>
      <c r="F163" s="113">
        <f t="shared" si="8"/>
        <v>4</v>
      </c>
      <c r="G163" s="76">
        <f t="shared" si="9"/>
        <v>0</v>
      </c>
      <c r="H163" s="175">
        <f t="shared" si="10"/>
        <v>7.25</v>
      </c>
      <c r="I163" s="76">
        <f t="shared" si="11"/>
        <v>15.5</v>
      </c>
      <c r="J163" s="177"/>
      <c r="K163" s="177">
        <v>15.5</v>
      </c>
      <c r="L163" s="177"/>
      <c r="M163" s="177"/>
      <c r="N163" s="177"/>
      <c r="O163" s="177"/>
      <c r="P163" s="177"/>
      <c r="Q163" s="177"/>
      <c r="R163" s="177"/>
      <c r="S163" s="177"/>
      <c r="T163" s="177"/>
      <c r="U163" s="177">
        <v>12</v>
      </c>
      <c r="V163" s="177">
        <v>1.5</v>
      </c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>
        <v>0</v>
      </c>
      <c r="AN163" s="177"/>
      <c r="AO163" s="177"/>
    </row>
    <row r="164" spans="1:41" s="37" customFormat="1" ht="21" customHeight="1" x14ac:dyDescent="0.2">
      <c r="A164" s="59"/>
      <c r="B164" s="172" t="s">
        <v>2</v>
      </c>
      <c r="C164" s="113"/>
      <c r="D164" s="113"/>
      <c r="E164" s="149" t="s">
        <v>43</v>
      </c>
      <c r="F164" s="113">
        <f t="shared" si="8"/>
        <v>4</v>
      </c>
      <c r="G164" s="76">
        <f t="shared" si="9"/>
        <v>0</v>
      </c>
      <c r="H164" s="175">
        <f t="shared" si="10"/>
        <v>7.25</v>
      </c>
      <c r="I164" s="76">
        <f t="shared" si="11"/>
        <v>15.5</v>
      </c>
      <c r="J164" s="177"/>
      <c r="K164" s="177">
        <v>15.5</v>
      </c>
      <c r="L164" s="177"/>
      <c r="M164" s="177"/>
      <c r="N164" s="177"/>
      <c r="O164" s="177"/>
      <c r="P164" s="177"/>
      <c r="Q164" s="177"/>
      <c r="R164" s="177"/>
      <c r="S164" s="177"/>
      <c r="T164" s="177"/>
      <c r="U164" s="177">
        <v>12</v>
      </c>
      <c r="V164" s="177">
        <v>1.5</v>
      </c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>
        <v>0</v>
      </c>
      <c r="AN164" s="177"/>
      <c r="AO164" s="177"/>
    </row>
    <row r="165" spans="1:41" s="37" customFormat="1" ht="21" customHeight="1" x14ac:dyDescent="0.2">
      <c r="A165" s="59"/>
      <c r="B165" s="172" t="s">
        <v>255</v>
      </c>
      <c r="C165" s="113" t="s">
        <v>250</v>
      </c>
      <c r="D165" s="113" t="s">
        <v>237</v>
      </c>
      <c r="E165" s="149" t="s">
        <v>48</v>
      </c>
      <c r="F165" s="113">
        <f t="shared" si="8"/>
        <v>6</v>
      </c>
      <c r="G165" s="76">
        <f t="shared" si="9"/>
        <v>2.2999999999999998</v>
      </c>
      <c r="H165" s="175">
        <f t="shared" si="10"/>
        <v>2.9833333333333338</v>
      </c>
      <c r="I165" s="76">
        <f t="shared" si="11"/>
        <v>4</v>
      </c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>
        <v>2.5</v>
      </c>
      <c r="Y165" s="177"/>
      <c r="Z165" s="177">
        <v>3.4</v>
      </c>
      <c r="AA165" s="177"/>
      <c r="AB165" s="177">
        <v>3.2</v>
      </c>
      <c r="AC165" s="177"/>
      <c r="AD165" s="177"/>
      <c r="AE165" s="177"/>
      <c r="AF165" s="177"/>
      <c r="AG165" s="177">
        <v>2.2999999999999998</v>
      </c>
      <c r="AH165" s="177"/>
      <c r="AI165" s="177"/>
      <c r="AJ165" s="177"/>
      <c r="AK165" s="177">
        <v>2.5</v>
      </c>
      <c r="AL165" s="177"/>
      <c r="AM165" s="177"/>
      <c r="AN165" s="177">
        <v>4</v>
      </c>
      <c r="AO165" s="177"/>
    </row>
    <row r="166" spans="1:41" s="37" customFormat="1" ht="21" customHeight="1" x14ac:dyDescent="0.2">
      <c r="A166" s="59"/>
      <c r="B166" s="172" t="s">
        <v>255</v>
      </c>
      <c r="C166" s="113" t="s">
        <v>250</v>
      </c>
      <c r="D166" s="113" t="s">
        <v>237</v>
      </c>
      <c r="E166" s="149" t="s">
        <v>49</v>
      </c>
      <c r="F166" s="113">
        <f t="shared" si="8"/>
        <v>0</v>
      </c>
      <c r="G166" s="76">
        <f t="shared" si="9"/>
        <v>0</v>
      </c>
      <c r="H166" s="175">
        <f t="shared" si="10"/>
        <v>0</v>
      </c>
      <c r="I166" s="76">
        <f t="shared" si="11"/>
        <v>0</v>
      </c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</row>
    <row r="167" spans="1:41" s="37" customFormat="1" ht="21" customHeight="1" x14ac:dyDescent="0.2">
      <c r="A167" s="59"/>
      <c r="B167" s="172" t="s">
        <v>255</v>
      </c>
      <c r="C167" s="113" t="s">
        <v>250</v>
      </c>
      <c r="D167" s="113" t="s">
        <v>237</v>
      </c>
      <c r="E167" s="149" t="s">
        <v>57</v>
      </c>
      <c r="F167" s="113">
        <f t="shared" si="8"/>
        <v>0</v>
      </c>
      <c r="G167" s="76">
        <f t="shared" si="9"/>
        <v>0</v>
      </c>
      <c r="H167" s="175">
        <f t="shared" si="10"/>
        <v>0</v>
      </c>
      <c r="I167" s="76">
        <f t="shared" si="11"/>
        <v>0</v>
      </c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</row>
    <row r="168" spans="1:41" s="37" customFormat="1" ht="21" customHeight="1" x14ac:dyDescent="0.2">
      <c r="A168" s="59"/>
      <c r="B168" s="172" t="s">
        <v>255</v>
      </c>
      <c r="C168" s="113" t="s">
        <v>250</v>
      </c>
      <c r="D168" s="113" t="s">
        <v>237</v>
      </c>
      <c r="E168" s="149" t="s">
        <v>43</v>
      </c>
      <c r="F168" s="113">
        <f t="shared" si="8"/>
        <v>0</v>
      </c>
      <c r="G168" s="76">
        <f t="shared" si="9"/>
        <v>0</v>
      </c>
      <c r="H168" s="175">
        <f t="shared" si="10"/>
        <v>0</v>
      </c>
      <c r="I168" s="76">
        <f t="shared" si="11"/>
        <v>0</v>
      </c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</row>
    <row r="169" spans="1:41" s="37" customFormat="1" ht="21" customHeight="1" x14ac:dyDescent="0.2">
      <c r="A169" s="59"/>
      <c r="B169" s="172" t="s">
        <v>92</v>
      </c>
      <c r="C169" s="113" t="s">
        <v>251</v>
      </c>
      <c r="D169" s="113"/>
      <c r="E169" s="149" t="s">
        <v>49</v>
      </c>
      <c r="F169" s="113">
        <f t="shared" si="8"/>
        <v>12</v>
      </c>
      <c r="G169" s="76">
        <f t="shared" si="9"/>
        <v>2</v>
      </c>
      <c r="H169" s="175">
        <f t="shared" si="10"/>
        <v>3.8041666666666658</v>
      </c>
      <c r="I169" s="76">
        <f t="shared" si="11"/>
        <v>5.95</v>
      </c>
      <c r="J169" s="177">
        <v>3.6</v>
      </c>
      <c r="K169" s="177"/>
      <c r="L169" s="177"/>
      <c r="M169" s="177">
        <v>3.7</v>
      </c>
      <c r="N169" s="177"/>
      <c r="O169" s="177"/>
      <c r="P169" s="177">
        <v>5.95</v>
      </c>
      <c r="Q169" s="177"/>
      <c r="R169" s="177"/>
      <c r="S169" s="177"/>
      <c r="T169" s="177"/>
      <c r="U169" s="177"/>
      <c r="V169" s="177">
        <v>3.75</v>
      </c>
      <c r="W169" s="177"/>
      <c r="X169" s="177">
        <v>3</v>
      </c>
      <c r="Y169" s="177">
        <v>5.0999999999999996</v>
      </c>
      <c r="Z169" s="177"/>
      <c r="AA169" s="177"/>
      <c r="AB169" s="177">
        <v>4.4000000000000004</v>
      </c>
      <c r="AC169" s="177"/>
      <c r="AD169" s="177">
        <v>2</v>
      </c>
      <c r="AE169" s="177">
        <v>4.4000000000000004</v>
      </c>
      <c r="AF169" s="177"/>
      <c r="AG169" s="177">
        <v>2.0499999999999998</v>
      </c>
      <c r="AH169" s="177"/>
      <c r="AI169" s="177"/>
      <c r="AJ169" s="177"/>
      <c r="AK169" s="177">
        <v>3.8</v>
      </c>
      <c r="AL169" s="177"/>
      <c r="AM169" s="177"/>
      <c r="AN169" s="177">
        <v>3.9</v>
      </c>
      <c r="AO169" s="177"/>
    </row>
    <row r="170" spans="1:41" s="37" customFormat="1" ht="21" customHeight="1" x14ac:dyDescent="0.2">
      <c r="A170" s="59"/>
      <c r="B170" s="172" t="s">
        <v>94</v>
      </c>
      <c r="C170" s="113" t="s">
        <v>252</v>
      </c>
      <c r="D170" s="113" t="s">
        <v>237</v>
      </c>
      <c r="E170" s="149" t="s">
        <v>48</v>
      </c>
      <c r="F170" s="113">
        <f t="shared" si="8"/>
        <v>13</v>
      </c>
      <c r="G170" s="76">
        <f t="shared" si="9"/>
        <v>13.4</v>
      </c>
      <c r="H170" s="175">
        <f t="shared" si="10"/>
        <v>28.969230769230766</v>
      </c>
      <c r="I170" s="76">
        <f t="shared" si="11"/>
        <v>47.5</v>
      </c>
      <c r="J170" s="177"/>
      <c r="K170" s="177">
        <v>28.6</v>
      </c>
      <c r="L170" s="177">
        <v>26.5</v>
      </c>
      <c r="M170" s="177">
        <v>31</v>
      </c>
      <c r="N170" s="177"/>
      <c r="O170" s="177"/>
      <c r="P170" s="177"/>
      <c r="Q170" s="177"/>
      <c r="R170" s="177"/>
      <c r="S170" s="177"/>
      <c r="T170" s="177">
        <v>25</v>
      </c>
      <c r="U170" s="177"/>
      <c r="V170" s="177"/>
      <c r="W170" s="177"/>
      <c r="X170" s="177"/>
      <c r="Y170" s="177"/>
      <c r="Z170" s="177">
        <v>47.5</v>
      </c>
      <c r="AA170" s="177"/>
      <c r="AB170" s="177"/>
      <c r="AC170" s="177"/>
      <c r="AD170" s="177"/>
      <c r="AE170" s="177">
        <v>30</v>
      </c>
      <c r="AF170" s="177">
        <v>13.4</v>
      </c>
      <c r="AG170" s="177">
        <v>28.2</v>
      </c>
      <c r="AH170" s="177">
        <v>25.75</v>
      </c>
      <c r="AI170" s="177">
        <v>22.7</v>
      </c>
      <c r="AJ170" s="177"/>
      <c r="AK170" s="177">
        <v>39.950000000000003</v>
      </c>
      <c r="AL170" s="177">
        <v>28</v>
      </c>
      <c r="AM170" s="177">
        <v>30</v>
      </c>
      <c r="AN170" s="177"/>
      <c r="AO170" s="177"/>
    </row>
    <row r="171" spans="1:41" s="37" customFormat="1" ht="21" customHeight="1" x14ac:dyDescent="0.2">
      <c r="A171" s="59"/>
      <c r="B171" s="172" t="s">
        <v>94</v>
      </c>
      <c r="C171" s="113" t="s">
        <v>252</v>
      </c>
      <c r="D171" s="113" t="s">
        <v>237</v>
      </c>
      <c r="E171" s="149" t="s">
        <v>49</v>
      </c>
      <c r="F171" s="113">
        <f t="shared" si="8"/>
        <v>10</v>
      </c>
      <c r="G171" s="76">
        <f t="shared" si="9"/>
        <v>13.4</v>
      </c>
      <c r="H171" s="175">
        <f t="shared" si="10"/>
        <v>30.114999999999998</v>
      </c>
      <c r="I171" s="76">
        <f t="shared" si="11"/>
        <v>47.5</v>
      </c>
      <c r="J171" s="177"/>
      <c r="K171" s="177">
        <v>28.6</v>
      </c>
      <c r="L171" s="177"/>
      <c r="M171" s="177">
        <v>31</v>
      </c>
      <c r="N171" s="177"/>
      <c r="O171" s="177"/>
      <c r="P171" s="177"/>
      <c r="Q171" s="177"/>
      <c r="R171" s="177"/>
      <c r="S171" s="177"/>
      <c r="T171" s="177"/>
      <c r="U171" s="177"/>
      <c r="V171" s="177">
        <v>30</v>
      </c>
      <c r="W171" s="177"/>
      <c r="X171" s="177"/>
      <c r="Y171" s="177"/>
      <c r="Z171" s="177">
        <v>47.5</v>
      </c>
      <c r="AA171" s="177"/>
      <c r="AB171" s="177"/>
      <c r="AC171" s="177"/>
      <c r="AD171" s="177"/>
      <c r="AE171" s="177">
        <v>30</v>
      </c>
      <c r="AF171" s="177">
        <v>13.4</v>
      </c>
      <c r="AG171" s="177"/>
      <c r="AH171" s="177"/>
      <c r="AI171" s="177">
        <v>22.7</v>
      </c>
      <c r="AJ171" s="177"/>
      <c r="AK171" s="177">
        <v>39.950000000000003</v>
      </c>
      <c r="AL171" s="177">
        <v>28</v>
      </c>
      <c r="AM171" s="177">
        <v>30</v>
      </c>
      <c r="AN171" s="177"/>
      <c r="AO171" s="177"/>
    </row>
    <row r="172" spans="1:41" s="37" customFormat="1" ht="21" customHeight="1" x14ac:dyDescent="0.2">
      <c r="A172" s="59"/>
      <c r="B172" s="172" t="s">
        <v>94</v>
      </c>
      <c r="C172" s="113" t="s">
        <v>252</v>
      </c>
      <c r="D172" s="113" t="s">
        <v>237</v>
      </c>
      <c r="E172" s="149" t="s">
        <v>57</v>
      </c>
      <c r="F172" s="113">
        <f t="shared" si="8"/>
        <v>11</v>
      </c>
      <c r="G172" s="76">
        <f t="shared" si="9"/>
        <v>13.4</v>
      </c>
      <c r="H172" s="175">
        <f t="shared" si="10"/>
        <v>29.786363636363635</v>
      </c>
      <c r="I172" s="76">
        <f t="shared" si="11"/>
        <v>47.5</v>
      </c>
      <c r="J172" s="177"/>
      <c r="K172" s="177">
        <v>28.6</v>
      </c>
      <c r="L172" s="177">
        <v>26.5</v>
      </c>
      <c r="M172" s="177">
        <v>31</v>
      </c>
      <c r="N172" s="177"/>
      <c r="O172" s="177"/>
      <c r="P172" s="177"/>
      <c r="Q172" s="177"/>
      <c r="R172" s="177"/>
      <c r="S172" s="177"/>
      <c r="T172" s="177"/>
      <c r="U172" s="177"/>
      <c r="V172" s="177">
        <v>30</v>
      </c>
      <c r="W172" s="177"/>
      <c r="X172" s="177"/>
      <c r="Y172" s="177"/>
      <c r="Z172" s="177">
        <v>47.5</v>
      </c>
      <c r="AA172" s="177"/>
      <c r="AB172" s="177"/>
      <c r="AC172" s="177"/>
      <c r="AD172" s="177"/>
      <c r="AE172" s="177">
        <v>30</v>
      </c>
      <c r="AF172" s="177">
        <v>13.4</v>
      </c>
      <c r="AG172" s="177"/>
      <c r="AH172" s="177"/>
      <c r="AI172" s="177">
        <v>22.7</v>
      </c>
      <c r="AJ172" s="177"/>
      <c r="AK172" s="177">
        <v>39.950000000000003</v>
      </c>
      <c r="AL172" s="177">
        <v>28</v>
      </c>
      <c r="AM172" s="177">
        <v>30</v>
      </c>
      <c r="AN172" s="177"/>
      <c r="AO172" s="177"/>
    </row>
    <row r="173" spans="1:41" s="37" customFormat="1" ht="21" customHeight="1" x14ac:dyDescent="0.2">
      <c r="A173" s="59"/>
      <c r="B173" s="172" t="s">
        <v>94</v>
      </c>
      <c r="C173" s="113" t="s">
        <v>252</v>
      </c>
      <c r="D173" s="113" t="s">
        <v>237</v>
      </c>
      <c r="E173" s="149" t="s">
        <v>43</v>
      </c>
      <c r="F173" s="113">
        <f t="shared" si="8"/>
        <v>9</v>
      </c>
      <c r="G173" s="76">
        <f t="shared" si="9"/>
        <v>13.4</v>
      </c>
      <c r="H173" s="175">
        <f t="shared" si="10"/>
        <v>28.522222222222222</v>
      </c>
      <c r="I173" s="76">
        <f t="shared" si="11"/>
        <v>47.5</v>
      </c>
      <c r="J173" s="177"/>
      <c r="K173" s="177">
        <v>28.6</v>
      </c>
      <c r="L173" s="177">
        <v>26.5</v>
      </c>
      <c r="M173" s="177"/>
      <c r="N173" s="177"/>
      <c r="O173" s="177"/>
      <c r="P173" s="177"/>
      <c r="Q173" s="177"/>
      <c r="R173" s="177"/>
      <c r="S173" s="177"/>
      <c r="T173" s="177"/>
      <c r="U173" s="177"/>
      <c r="V173" s="177">
        <v>30</v>
      </c>
      <c r="W173" s="177"/>
      <c r="X173" s="177"/>
      <c r="Y173" s="177"/>
      <c r="Z173" s="177">
        <v>47.5</v>
      </c>
      <c r="AA173" s="177"/>
      <c r="AB173" s="177"/>
      <c r="AC173" s="177"/>
      <c r="AD173" s="177"/>
      <c r="AE173" s="177">
        <v>30</v>
      </c>
      <c r="AF173" s="177">
        <v>13.4</v>
      </c>
      <c r="AG173" s="177"/>
      <c r="AH173" s="177"/>
      <c r="AI173" s="177">
        <v>22.7</v>
      </c>
      <c r="AJ173" s="177"/>
      <c r="AK173" s="177"/>
      <c r="AL173" s="177">
        <v>28</v>
      </c>
      <c r="AM173" s="177">
        <v>30</v>
      </c>
      <c r="AN173" s="177"/>
      <c r="AO173" s="177"/>
    </row>
    <row r="174" spans="1:41" s="37" customFormat="1" ht="21" customHeight="1" x14ac:dyDescent="0.2">
      <c r="A174" s="59"/>
      <c r="B174" s="172" t="s">
        <v>95</v>
      </c>
      <c r="C174" s="113" t="s">
        <v>100</v>
      </c>
      <c r="D174" s="113" t="s">
        <v>237</v>
      </c>
      <c r="E174" s="149" t="s">
        <v>48</v>
      </c>
      <c r="F174" s="113">
        <f t="shared" si="8"/>
        <v>7</v>
      </c>
      <c r="G174" s="76">
        <f t="shared" si="9"/>
        <v>3.35</v>
      </c>
      <c r="H174" s="175">
        <f t="shared" si="10"/>
        <v>12.092857142857142</v>
      </c>
      <c r="I174" s="76">
        <f t="shared" si="11"/>
        <v>31.2</v>
      </c>
      <c r="J174" s="177"/>
      <c r="K174" s="177">
        <v>5.9</v>
      </c>
      <c r="L174" s="177">
        <v>26.5</v>
      </c>
      <c r="M174" s="177"/>
      <c r="N174" s="177"/>
      <c r="O174" s="177"/>
      <c r="P174" s="177"/>
      <c r="Q174" s="177"/>
      <c r="R174" s="177"/>
      <c r="S174" s="177">
        <v>5.6</v>
      </c>
      <c r="T174" s="177"/>
      <c r="U174" s="177"/>
      <c r="V174" s="177"/>
      <c r="W174" s="177"/>
      <c r="X174" s="177"/>
      <c r="Y174" s="177"/>
      <c r="Z174" s="177">
        <v>6.4</v>
      </c>
      <c r="AA174" s="177"/>
      <c r="AB174" s="177">
        <v>5.7</v>
      </c>
      <c r="AC174" s="177"/>
      <c r="AD174" s="177"/>
      <c r="AE174" s="177"/>
      <c r="AF174" s="177"/>
      <c r="AG174" s="177"/>
      <c r="AH174" s="177"/>
      <c r="AI174" s="177">
        <v>31.2</v>
      </c>
      <c r="AJ174" s="177"/>
      <c r="AK174" s="177"/>
      <c r="AL174" s="177"/>
      <c r="AM174" s="177">
        <v>3.35</v>
      </c>
      <c r="AN174" s="177"/>
      <c r="AO174" s="177"/>
    </row>
    <row r="175" spans="1:41" s="37" customFormat="1" ht="21" customHeight="1" x14ac:dyDescent="0.2">
      <c r="A175" s="59"/>
      <c r="B175" s="172" t="s">
        <v>95</v>
      </c>
      <c r="C175" s="113" t="s">
        <v>100</v>
      </c>
      <c r="D175" s="113" t="s">
        <v>237</v>
      </c>
      <c r="E175" s="149" t="s">
        <v>49</v>
      </c>
      <c r="F175" s="113">
        <f t="shared" si="8"/>
        <v>9</v>
      </c>
      <c r="G175" s="76">
        <f t="shared" si="9"/>
        <v>3.2</v>
      </c>
      <c r="H175" s="175">
        <f t="shared" si="10"/>
        <v>7.2611111111111102</v>
      </c>
      <c r="I175" s="76">
        <f t="shared" si="11"/>
        <v>31.2</v>
      </c>
      <c r="J175" s="177"/>
      <c r="K175" s="177">
        <v>4.3</v>
      </c>
      <c r="L175" s="177"/>
      <c r="M175" s="177"/>
      <c r="N175" s="177"/>
      <c r="O175" s="177"/>
      <c r="P175" s="177"/>
      <c r="Q175" s="177"/>
      <c r="R175" s="177"/>
      <c r="S175" s="177">
        <v>4.7</v>
      </c>
      <c r="T175" s="177">
        <v>4</v>
      </c>
      <c r="U175" s="177"/>
      <c r="V175" s="177">
        <v>5.8</v>
      </c>
      <c r="W175" s="177"/>
      <c r="X175" s="177"/>
      <c r="Y175" s="177"/>
      <c r="Z175" s="177">
        <v>3.2</v>
      </c>
      <c r="AA175" s="177">
        <v>4.7</v>
      </c>
      <c r="AB175" s="177">
        <v>4.0999999999999996</v>
      </c>
      <c r="AC175" s="177"/>
      <c r="AD175" s="177"/>
      <c r="AE175" s="177"/>
      <c r="AF175" s="177"/>
      <c r="AG175" s="177"/>
      <c r="AH175" s="177"/>
      <c r="AI175" s="177">
        <v>31.2</v>
      </c>
      <c r="AJ175" s="177"/>
      <c r="AK175" s="177"/>
      <c r="AL175" s="177"/>
      <c r="AM175" s="177">
        <v>3.35</v>
      </c>
      <c r="AN175" s="177"/>
      <c r="AO175" s="177"/>
    </row>
    <row r="176" spans="1:41" s="37" customFormat="1" ht="21" customHeight="1" x14ac:dyDescent="0.2">
      <c r="A176" s="59"/>
      <c r="B176" s="172" t="s">
        <v>95</v>
      </c>
      <c r="C176" s="113" t="s">
        <v>100</v>
      </c>
      <c r="D176" s="113" t="s">
        <v>237</v>
      </c>
      <c r="E176" s="149" t="s">
        <v>57</v>
      </c>
      <c r="F176" s="113">
        <f t="shared" si="8"/>
        <v>8</v>
      </c>
      <c r="G176" s="76">
        <f t="shared" si="9"/>
        <v>2.4</v>
      </c>
      <c r="H176" s="175">
        <f t="shared" si="10"/>
        <v>9.8812499999999996</v>
      </c>
      <c r="I176" s="76">
        <f t="shared" si="11"/>
        <v>31.2</v>
      </c>
      <c r="J176" s="177"/>
      <c r="K176" s="177">
        <v>4.3</v>
      </c>
      <c r="L176" s="177">
        <v>26.5</v>
      </c>
      <c r="M176" s="177"/>
      <c r="N176" s="177"/>
      <c r="O176" s="177"/>
      <c r="P176" s="177"/>
      <c r="Q176" s="177"/>
      <c r="R176" s="177"/>
      <c r="S176" s="177">
        <v>2.4</v>
      </c>
      <c r="T176" s="177"/>
      <c r="U176" s="177"/>
      <c r="V176" s="177">
        <v>4</v>
      </c>
      <c r="W176" s="177"/>
      <c r="X176" s="177"/>
      <c r="Y176" s="177"/>
      <c r="Z176" s="177">
        <v>3.2</v>
      </c>
      <c r="AA176" s="177"/>
      <c r="AB176" s="177">
        <v>4.0999999999999996</v>
      </c>
      <c r="AC176" s="177"/>
      <c r="AD176" s="177"/>
      <c r="AE176" s="177"/>
      <c r="AF176" s="177"/>
      <c r="AG176" s="177"/>
      <c r="AH176" s="177"/>
      <c r="AI176" s="177">
        <v>31.2</v>
      </c>
      <c r="AJ176" s="177"/>
      <c r="AK176" s="177"/>
      <c r="AL176" s="177"/>
      <c r="AM176" s="177">
        <v>3.35</v>
      </c>
      <c r="AN176" s="177"/>
      <c r="AO176" s="177"/>
    </row>
    <row r="177" spans="1:88" s="37" customFormat="1" ht="21" customHeight="1" x14ac:dyDescent="0.2">
      <c r="A177" s="59"/>
      <c r="B177" s="172" t="s">
        <v>95</v>
      </c>
      <c r="C177" s="113" t="s">
        <v>100</v>
      </c>
      <c r="D177" s="113" t="s">
        <v>237</v>
      </c>
      <c r="E177" s="149" t="s">
        <v>43</v>
      </c>
      <c r="F177" s="113">
        <f t="shared" si="8"/>
        <v>8</v>
      </c>
      <c r="G177" s="76">
        <f t="shared" si="9"/>
        <v>0.5</v>
      </c>
      <c r="H177" s="175">
        <f t="shared" si="10"/>
        <v>9.5437499999999993</v>
      </c>
      <c r="I177" s="76">
        <f t="shared" si="11"/>
        <v>31.2</v>
      </c>
      <c r="J177" s="177"/>
      <c r="K177" s="177">
        <v>4.3</v>
      </c>
      <c r="L177" s="177">
        <v>26.5</v>
      </c>
      <c r="M177" s="177"/>
      <c r="N177" s="177"/>
      <c r="O177" s="177"/>
      <c r="P177" s="177"/>
      <c r="Q177" s="177"/>
      <c r="R177" s="177"/>
      <c r="S177" s="177">
        <v>2.4</v>
      </c>
      <c r="T177" s="177"/>
      <c r="U177" s="177"/>
      <c r="V177" s="177">
        <v>4</v>
      </c>
      <c r="W177" s="177"/>
      <c r="X177" s="177"/>
      <c r="Y177" s="177"/>
      <c r="Z177" s="177">
        <v>0.5</v>
      </c>
      <c r="AA177" s="177"/>
      <c r="AB177" s="177">
        <v>4.0999999999999996</v>
      </c>
      <c r="AC177" s="177"/>
      <c r="AD177" s="177"/>
      <c r="AE177" s="177"/>
      <c r="AF177" s="177"/>
      <c r="AG177" s="177"/>
      <c r="AH177" s="177"/>
      <c r="AI177" s="177">
        <v>31.2</v>
      </c>
      <c r="AJ177" s="177"/>
      <c r="AK177" s="177"/>
      <c r="AL177" s="177"/>
      <c r="AM177" s="177">
        <v>3.35</v>
      </c>
      <c r="AN177" s="177"/>
      <c r="AO177" s="177"/>
    </row>
    <row r="178" spans="1:88" s="37" customFormat="1" ht="21" customHeight="1" x14ac:dyDescent="0.2">
      <c r="A178" s="59"/>
      <c r="B178" s="172" t="s">
        <v>97</v>
      </c>
      <c r="C178" s="113"/>
      <c r="D178" s="113"/>
      <c r="E178" s="149" t="s">
        <v>48</v>
      </c>
      <c r="F178" s="113">
        <f t="shared" si="8"/>
        <v>18</v>
      </c>
      <c r="G178" s="76">
        <f t="shared" si="9"/>
        <v>0</v>
      </c>
      <c r="H178" s="175">
        <f t="shared" si="10"/>
        <v>20.744444444444444</v>
      </c>
      <c r="I178" s="76">
        <f t="shared" si="11"/>
        <v>37</v>
      </c>
      <c r="J178" s="177"/>
      <c r="K178" s="177">
        <v>37</v>
      </c>
      <c r="L178" s="177">
        <v>17</v>
      </c>
      <c r="M178" s="177">
        <v>20</v>
      </c>
      <c r="N178" s="177"/>
      <c r="O178" s="177"/>
      <c r="P178" s="177">
        <v>35</v>
      </c>
      <c r="Q178" s="177">
        <v>20</v>
      </c>
      <c r="R178" s="177"/>
      <c r="S178" s="177"/>
      <c r="T178" s="177">
        <v>15</v>
      </c>
      <c r="U178" s="177">
        <v>20</v>
      </c>
      <c r="V178" s="177"/>
      <c r="W178" s="177"/>
      <c r="X178" s="177">
        <v>17.5</v>
      </c>
      <c r="Y178" s="177"/>
      <c r="Z178" s="177"/>
      <c r="AA178" s="177">
        <v>25</v>
      </c>
      <c r="AB178" s="177">
        <v>31.9</v>
      </c>
      <c r="AC178" s="177">
        <v>0</v>
      </c>
      <c r="AD178" s="177">
        <v>25</v>
      </c>
      <c r="AE178" s="177">
        <v>10</v>
      </c>
      <c r="AF178" s="177">
        <v>0</v>
      </c>
      <c r="AG178" s="177"/>
      <c r="AH178" s="177">
        <v>30</v>
      </c>
      <c r="AI178" s="177">
        <v>30</v>
      </c>
      <c r="AJ178" s="177"/>
      <c r="AK178" s="177"/>
      <c r="AL178" s="177"/>
      <c r="AM178" s="177">
        <v>20</v>
      </c>
      <c r="AN178" s="177">
        <v>20</v>
      </c>
      <c r="AO178" s="177"/>
    </row>
    <row r="179" spans="1:88" s="37" customFormat="1" ht="21" customHeight="1" x14ac:dyDescent="0.2">
      <c r="A179" s="59"/>
      <c r="B179" s="172" t="s">
        <v>97</v>
      </c>
      <c r="C179" s="113"/>
      <c r="D179" s="113"/>
      <c r="E179" s="149" t="s">
        <v>49</v>
      </c>
      <c r="F179" s="113">
        <f t="shared" si="8"/>
        <v>16</v>
      </c>
      <c r="G179" s="76">
        <f t="shared" si="9"/>
        <v>0</v>
      </c>
      <c r="H179" s="175">
        <f t="shared" si="10"/>
        <v>13.512499999999999</v>
      </c>
      <c r="I179" s="76">
        <f t="shared" si="11"/>
        <v>30</v>
      </c>
      <c r="J179" s="177"/>
      <c r="K179" s="177">
        <v>22.5</v>
      </c>
      <c r="L179" s="177">
        <v>9.9</v>
      </c>
      <c r="M179" s="177">
        <v>20</v>
      </c>
      <c r="N179" s="177"/>
      <c r="O179" s="177"/>
      <c r="P179" s="177">
        <v>18</v>
      </c>
      <c r="Q179" s="177">
        <v>10</v>
      </c>
      <c r="R179" s="177"/>
      <c r="S179" s="177"/>
      <c r="T179" s="177"/>
      <c r="U179" s="177">
        <v>12</v>
      </c>
      <c r="V179" s="177"/>
      <c r="W179" s="177"/>
      <c r="X179" s="177">
        <v>12.5</v>
      </c>
      <c r="Y179" s="177"/>
      <c r="Z179" s="177"/>
      <c r="AA179" s="177">
        <v>10</v>
      </c>
      <c r="AB179" s="177">
        <v>11.3</v>
      </c>
      <c r="AC179" s="177">
        <v>0</v>
      </c>
      <c r="AD179" s="177"/>
      <c r="AE179" s="177">
        <v>10</v>
      </c>
      <c r="AF179" s="177">
        <v>0</v>
      </c>
      <c r="AG179" s="177"/>
      <c r="AH179" s="177">
        <v>20</v>
      </c>
      <c r="AI179" s="177">
        <v>30</v>
      </c>
      <c r="AJ179" s="177"/>
      <c r="AK179" s="177"/>
      <c r="AL179" s="177"/>
      <c r="AM179" s="177">
        <v>10</v>
      </c>
      <c r="AN179" s="177">
        <v>20</v>
      </c>
      <c r="AO179" s="177"/>
    </row>
    <row r="180" spans="1:88" s="37" customFormat="1" ht="21" customHeight="1" x14ac:dyDescent="0.2">
      <c r="A180" s="59"/>
      <c r="B180" s="172" t="s">
        <v>97</v>
      </c>
      <c r="C180" s="113"/>
      <c r="D180" s="113"/>
      <c r="E180" s="149" t="s">
        <v>57</v>
      </c>
      <c r="F180" s="113">
        <f t="shared" si="8"/>
        <v>15</v>
      </c>
      <c r="G180" s="76">
        <f t="shared" si="9"/>
        <v>0</v>
      </c>
      <c r="H180" s="175">
        <f t="shared" si="10"/>
        <v>16.086666666666666</v>
      </c>
      <c r="I180" s="76">
        <f t="shared" si="11"/>
        <v>30</v>
      </c>
      <c r="J180" s="177"/>
      <c r="K180" s="177">
        <v>22.5</v>
      </c>
      <c r="L180" s="177">
        <v>17</v>
      </c>
      <c r="M180" s="177">
        <v>20</v>
      </c>
      <c r="N180" s="177"/>
      <c r="O180" s="177"/>
      <c r="P180" s="177">
        <v>21</v>
      </c>
      <c r="Q180" s="177">
        <v>20</v>
      </c>
      <c r="R180" s="177"/>
      <c r="S180" s="177"/>
      <c r="T180" s="177"/>
      <c r="U180" s="177">
        <v>12</v>
      </c>
      <c r="V180" s="177"/>
      <c r="W180" s="177"/>
      <c r="X180" s="177">
        <v>12.5</v>
      </c>
      <c r="Y180" s="177"/>
      <c r="Z180" s="177"/>
      <c r="AA180" s="177">
        <v>25</v>
      </c>
      <c r="AB180" s="177">
        <v>11.3</v>
      </c>
      <c r="AC180" s="177">
        <v>0</v>
      </c>
      <c r="AD180" s="177"/>
      <c r="AE180" s="177">
        <v>10</v>
      </c>
      <c r="AF180" s="177">
        <v>0</v>
      </c>
      <c r="AG180" s="177"/>
      <c r="AH180" s="177"/>
      <c r="AI180" s="177">
        <v>30</v>
      </c>
      <c r="AJ180" s="177"/>
      <c r="AK180" s="177"/>
      <c r="AL180" s="177"/>
      <c r="AM180" s="177">
        <v>20</v>
      </c>
      <c r="AN180" s="177">
        <v>20</v>
      </c>
      <c r="AO180" s="177"/>
    </row>
    <row r="181" spans="1:88" s="37" customFormat="1" ht="21" customHeight="1" x14ac:dyDescent="0.2">
      <c r="A181" s="59"/>
      <c r="B181" s="172" t="s">
        <v>97</v>
      </c>
      <c r="C181" s="113"/>
      <c r="D181" s="113"/>
      <c r="E181" s="149" t="s">
        <v>43</v>
      </c>
      <c r="F181" s="113">
        <f t="shared" si="8"/>
        <v>10</v>
      </c>
      <c r="G181" s="76">
        <f t="shared" si="9"/>
        <v>0</v>
      </c>
      <c r="H181" s="175">
        <f t="shared" si="10"/>
        <v>15.59</v>
      </c>
      <c r="I181" s="76">
        <f t="shared" si="11"/>
        <v>31.9</v>
      </c>
      <c r="J181" s="177"/>
      <c r="K181" s="177">
        <v>22.5</v>
      </c>
      <c r="L181" s="177">
        <v>17</v>
      </c>
      <c r="M181" s="177"/>
      <c r="N181" s="177"/>
      <c r="O181" s="177"/>
      <c r="P181" s="177"/>
      <c r="Q181" s="177"/>
      <c r="R181" s="177"/>
      <c r="S181" s="177"/>
      <c r="T181" s="177"/>
      <c r="U181" s="177">
        <v>12</v>
      </c>
      <c r="V181" s="177"/>
      <c r="W181" s="177"/>
      <c r="X181" s="177">
        <v>12.5</v>
      </c>
      <c r="Y181" s="177"/>
      <c r="Z181" s="177"/>
      <c r="AA181" s="177"/>
      <c r="AB181" s="177">
        <v>31.9</v>
      </c>
      <c r="AC181" s="177"/>
      <c r="AD181" s="177"/>
      <c r="AE181" s="177">
        <v>10</v>
      </c>
      <c r="AF181" s="177">
        <v>0</v>
      </c>
      <c r="AG181" s="177"/>
      <c r="AH181" s="177"/>
      <c r="AI181" s="177">
        <v>30</v>
      </c>
      <c r="AJ181" s="177"/>
      <c r="AK181" s="177"/>
      <c r="AL181" s="177"/>
      <c r="AM181" s="177">
        <v>20</v>
      </c>
      <c r="AN181" s="177">
        <v>0</v>
      </c>
      <c r="AO181" s="177"/>
    </row>
    <row r="182" spans="1:88" s="65" customFormat="1" ht="21" customHeight="1" x14ac:dyDescent="0.2">
      <c r="A182" s="59"/>
      <c r="B182" s="172" t="s">
        <v>264</v>
      </c>
      <c r="C182" s="113" t="s">
        <v>238</v>
      </c>
      <c r="D182" s="113" t="s">
        <v>237</v>
      </c>
      <c r="E182" s="149" t="s">
        <v>48</v>
      </c>
      <c r="F182" s="113">
        <f t="shared" si="8"/>
        <v>2</v>
      </c>
      <c r="G182" s="76">
        <f t="shared" si="9"/>
        <v>5.4</v>
      </c>
      <c r="H182" s="175">
        <f t="shared" si="10"/>
        <v>8.3500000000000014</v>
      </c>
      <c r="I182" s="76">
        <f t="shared" si="11"/>
        <v>11.3</v>
      </c>
      <c r="J182" s="177"/>
      <c r="K182" s="177"/>
      <c r="L182" s="177"/>
      <c r="M182" s="177"/>
      <c r="N182" s="177"/>
      <c r="O182" s="177"/>
      <c r="P182" s="177">
        <v>11.3</v>
      </c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>
        <v>5.4</v>
      </c>
    </row>
    <row r="183" spans="1:88" s="65" customFormat="1" ht="21" customHeight="1" x14ac:dyDescent="0.2">
      <c r="A183" s="59"/>
      <c r="B183" s="172" t="s">
        <v>264</v>
      </c>
      <c r="C183" s="113" t="s">
        <v>238</v>
      </c>
      <c r="D183" s="113" t="s">
        <v>237</v>
      </c>
      <c r="E183" s="149" t="s">
        <v>49</v>
      </c>
      <c r="F183" s="113">
        <f t="shared" si="8"/>
        <v>2</v>
      </c>
      <c r="G183" s="76">
        <f t="shared" si="9"/>
        <v>2.7</v>
      </c>
      <c r="H183" s="175">
        <f t="shared" si="10"/>
        <v>4.1750000000000007</v>
      </c>
      <c r="I183" s="76">
        <f t="shared" si="11"/>
        <v>5.65</v>
      </c>
      <c r="J183" s="177"/>
      <c r="K183" s="177"/>
      <c r="L183" s="177"/>
      <c r="M183" s="177"/>
      <c r="N183" s="177"/>
      <c r="O183" s="177"/>
      <c r="P183" s="177">
        <v>5.65</v>
      </c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>
        <v>2.7</v>
      </c>
    </row>
    <row r="184" spans="1:88" s="65" customFormat="1" ht="21" customHeight="1" x14ac:dyDescent="0.2">
      <c r="A184" s="59"/>
      <c r="B184" s="172" t="s">
        <v>264</v>
      </c>
      <c r="C184" s="113" t="s">
        <v>238</v>
      </c>
      <c r="D184" s="113" t="s">
        <v>237</v>
      </c>
      <c r="E184" s="149" t="s">
        <v>57</v>
      </c>
      <c r="F184" s="113">
        <f t="shared" si="8"/>
        <v>2</v>
      </c>
      <c r="G184" s="76">
        <f t="shared" si="9"/>
        <v>2.7</v>
      </c>
      <c r="H184" s="175">
        <f t="shared" si="10"/>
        <v>5.3000000000000007</v>
      </c>
      <c r="I184" s="76">
        <f t="shared" si="11"/>
        <v>7.9</v>
      </c>
      <c r="J184" s="177"/>
      <c r="K184" s="177"/>
      <c r="L184" s="177"/>
      <c r="M184" s="177"/>
      <c r="N184" s="177"/>
      <c r="O184" s="177"/>
      <c r="P184" s="177">
        <v>7.9</v>
      </c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>
        <v>2.7</v>
      </c>
    </row>
    <row r="185" spans="1:88" s="65" customFormat="1" ht="21" customHeight="1" x14ac:dyDescent="0.2">
      <c r="A185" s="59"/>
      <c r="B185" s="172" t="s">
        <v>264</v>
      </c>
      <c r="C185" s="113" t="s">
        <v>238</v>
      </c>
      <c r="D185" s="113" t="s">
        <v>237</v>
      </c>
      <c r="E185" s="149" t="s">
        <v>43</v>
      </c>
      <c r="F185" s="113">
        <f t="shared" si="8"/>
        <v>1</v>
      </c>
      <c r="G185" s="76">
        <f t="shared" si="9"/>
        <v>2.7</v>
      </c>
      <c r="H185" s="175">
        <f t="shared" si="10"/>
        <v>2.7</v>
      </c>
      <c r="I185" s="76">
        <f t="shared" si="11"/>
        <v>2.7</v>
      </c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>
        <v>2.7</v>
      </c>
      <c r="AP185" s="41"/>
      <c r="AQ185" s="60"/>
      <c r="AR185" s="61"/>
      <c r="AS185" s="62"/>
      <c r="AT185" s="62"/>
      <c r="AU185" s="62"/>
      <c r="AV185" s="41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7"/>
      <c r="BY185" s="66"/>
      <c r="BZ185" s="67"/>
      <c r="CA185" s="67"/>
      <c r="CB185" s="67"/>
      <c r="CC185" s="41"/>
      <c r="CD185" s="41"/>
      <c r="CE185" s="41"/>
      <c r="CF185" s="41"/>
      <c r="CG185" s="41"/>
      <c r="CH185" s="41"/>
      <c r="CI185" s="41"/>
      <c r="CJ185" s="63"/>
    </row>
    <row r="186" spans="1:88" s="65" customFormat="1" ht="21" customHeight="1" x14ac:dyDescent="0.2">
      <c r="A186" s="59"/>
      <c r="B186" s="172" t="s">
        <v>263</v>
      </c>
      <c r="C186" s="113" t="s">
        <v>252</v>
      </c>
      <c r="D186" s="113" t="s">
        <v>237</v>
      </c>
      <c r="E186" s="149" t="s">
        <v>48</v>
      </c>
      <c r="F186" s="113">
        <f t="shared" si="8"/>
        <v>0</v>
      </c>
      <c r="G186" s="76">
        <f t="shared" si="9"/>
        <v>0</v>
      </c>
      <c r="H186" s="175">
        <f t="shared" si="10"/>
        <v>0</v>
      </c>
      <c r="I186" s="76">
        <f t="shared" si="11"/>
        <v>0</v>
      </c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</row>
    <row r="187" spans="1:88" s="65" customFormat="1" ht="21" customHeight="1" x14ac:dyDescent="0.2">
      <c r="A187" s="59"/>
      <c r="B187" s="172" t="s">
        <v>263</v>
      </c>
      <c r="C187" s="113" t="s">
        <v>252</v>
      </c>
      <c r="D187" s="113" t="s">
        <v>237</v>
      </c>
      <c r="E187" s="149" t="s">
        <v>49</v>
      </c>
      <c r="F187" s="113">
        <f t="shared" si="8"/>
        <v>0</v>
      </c>
      <c r="G187" s="76">
        <f t="shared" si="9"/>
        <v>0</v>
      </c>
      <c r="H187" s="175">
        <f t="shared" si="10"/>
        <v>0</v>
      </c>
      <c r="I187" s="76">
        <f t="shared" si="11"/>
        <v>0</v>
      </c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</row>
    <row r="188" spans="1:88" s="37" customFormat="1" ht="21" customHeight="1" x14ac:dyDescent="0.2">
      <c r="A188" s="68"/>
      <c r="B188" s="172" t="s">
        <v>263</v>
      </c>
      <c r="C188" s="113" t="s">
        <v>252</v>
      </c>
      <c r="D188" s="149" t="s">
        <v>237</v>
      </c>
      <c r="E188" s="113" t="s">
        <v>57</v>
      </c>
      <c r="F188" s="113">
        <f t="shared" si="8"/>
        <v>0</v>
      </c>
      <c r="G188" s="76">
        <f t="shared" si="9"/>
        <v>0</v>
      </c>
      <c r="H188" s="175">
        <f t="shared" si="10"/>
        <v>0</v>
      </c>
      <c r="I188" s="76">
        <f t="shared" si="11"/>
        <v>0</v>
      </c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8"/>
    </row>
    <row r="189" spans="1:88" s="37" customFormat="1" ht="21" customHeight="1" x14ac:dyDescent="0.2">
      <c r="A189" s="68"/>
      <c r="B189" s="172" t="s">
        <v>263</v>
      </c>
      <c r="C189" s="113" t="s">
        <v>252</v>
      </c>
      <c r="D189" s="149" t="s">
        <v>237</v>
      </c>
      <c r="E189" s="113" t="s">
        <v>43</v>
      </c>
      <c r="F189" s="113">
        <f t="shared" si="8"/>
        <v>0</v>
      </c>
      <c r="G189" s="76">
        <f t="shared" si="9"/>
        <v>0</v>
      </c>
      <c r="H189" s="175">
        <f t="shared" si="10"/>
        <v>0</v>
      </c>
      <c r="I189" s="76">
        <f t="shared" si="11"/>
        <v>0</v>
      </c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8"/>
    </row>
    <row r="190" spans="1:88" s="6" customFormat="1" ht="21" customHeight="1" x14ac:dyDescent="0.2">
      <c r="A190"/>
      <c r="B190" s="173" t="s">
        <v>386</v>
      </c>
      <c r="C190" s="149" t="s">
        <v>338</v>
      </c>
      <c r="D190" s="149" t="s">
        <v>237</v>
      </c>
      <c r="E190" s="149" t="s">
        <v>48</v>
      </c>
      <c r="F190" s="174">
        <f t="shared" si="8"/>
        <v>21</v>
      </c>
      <c r="G190" s="176">
        <f t="shared" si="9"/>
        <v>15.8</v>
      </c>
      <c r="H190" s="175">
        <f t="shared" si="10"/>
        <v>42.674285714285716</v>
      </c>
      <c r="I190" s="176">
        <f t="shared" si="11"/>
        <v>97</v>
      </c>
      <c r="J190" s="177">
        <v>31.05</v>
      </c>
      <c r="K190" s="177">
        <v>38</v>
      </c>
      <c r="L190" s="177">
        <v>92.7</v>
      </c>
      <c r="M190" s="177"/>
      <c r="N190" s="177"/>
      <c r="O190" s="177">
        <v>28</v>
      </c>
      <c r="P190" s="177">
        <v>97</v>
      </c>
      <c r="Q190" s="177">
        <v>36</v>
      </c>
      <c r="R190" s="177">
        <v>20.5</v>
      </c>
      <c r="S190" s="177">
        <v>15.8</v>
      </c>
      <c r="T190" s="177"/>
      <c r="U190" s="177">
        <v>30.65</v>
      </c>
      <c r="V190" s="177">
        <v>18</v>
      </c>
      <c r="W190" s="177">
        <v>56.65</v>
      </c>
      <c r="X190" s="177"/>
      <c r="Y190" s="177">
        <v>58.5</v>
      </c>
      <c r="Z190" s="177">
        <v>55.45</v>
      </c>
      <c r="AA190" s="177">
        <v>55</v>
      </c>
      <c r="AB190" s="177">
        <v>30</v>
      </c>
      <c r="AC190" s="177"/>
      <c r="AD190" s="177"/>
      <c r="AE190" s="177">
        <v>20.2</v>
      </c>
      <c r="AF190" s="177">
        <v>40.200000000000003</v>
      </c>
      <c r="AG190" s="177"/>
      <c r="AH190" s="177"/>
      <c r="AI190" s="177">
        <v>57.96</v>
      </c>
      <c r="AJ190" s="177"/>
      <c r="AK190" s="177">
        <v>41.5</v>
      </c>
      <c r="AL190" s="177"/>
      <c r="AM190" s="177"/>
      <c r="AN190" s="177">
        <v>30</v>
      </c>
      <c r="AO190" s="177">
        <v>43</v>
      </c>
    </row>
    <row r="191" spans="1:88" ht="21" customHeight="1" x14ac:dyDescent="0.2">
      <c r="B191" s="173" t="s">
        <v>437</v>
      </c>
      <c r="C191" s="149" t="s">
        <v>338</v>
      </c>
      <c r="D191" s="149" t="s">
        <v>237</v>
      </c>
      <c r="E191" s="149" t="s">
        <v>49</v>
      </c>
      <c r="F191" s="174">
        <f t="shared" si="8"/>
        <v>21</v>
      </c>
      <c r="G191" s="176">
        <f t="shared" si="9"/>
        <v>9</v>
      </c>
      <c r="H191" s="175">
        <f t="shared" si="10"/>
        <v>22.780476190476193</v>
      </c>
      <c r="I191" s="176">
        <f t="shared" si="11"/>
        <v>46.5</v>
      </c>
      <c r="J191" s="177">
        <v>20.2</v>
      </c>
      <c r="K191" s="177">
        <v>19</v>
      </c>
      <c r="L191" s="177">
        <v>46.35</v>
      </c>
      <c r="M191" s="177"/>
      <c r="N191" s="177"/>
      <c r="O191" s="177">
        <v>16</v>
      </c>
      <c r="P191" s="177">
        <v>46.5</v>
      </c>
      <c r="Q191" s="177">
        <v>27</v>
      </c>
      <c r="R191" s="177">
        <v>10.55</v>
      </c>
      <c r="S191" s="177">
        <v>14.7</v>
      </c>
      <c r="T191" s="177"/>
      <c r="U191" s="177">
        <v>15.4</v>
      </c>
      <c r="V191" s="177">
        <v>9</v>
      </c>
      <c r="W191" s="177">
        <v>28.33</v>
      </c>
      <c r="X191" s="177"/>
      <c r="Y191" s="177">
        <v>41.1</v>
      </c>
      <c r="Z191" s="177">
        <v>27.7</v>
      </c>
      <c r="AA191" s="177">
        <v>25.5</v>
      </c>
      <c r="AB191" s="177">
        <v>15</v>
      </c>
      <c r="AC191" s="177"/>
      <c r="AD191" s="177"/>
      <c r="AE191" s="177">
        <v>10.1</v>
      </c>
      <c r="AF191" s="177">
        <v>20.9</v>
      </c>
      <c r="AG191" s="177"/>
      <c r="AH191" s="177"/>
      <c r="AI191" s="177">
        <v>27.96</v>
      </c>
      <c r="AJ191" s="177"/>
      <c r="AK191" s="177">
        <v>20.6</v>
      </c>
      <c r="AL191" s="177"/>
      <c r="AM191" s="177"/>
      <c r="AN191" s="177">
        <v>15</v>
      </c>
      <c r="AO191" s="177">
        <v>21.5</v>
      </c>
    </row>
    <row r="192" spans="1:88" ht="21" customHeight="1" x14ac:dyDescent="0.2">
      <c r="B192" s="173" t="s">
        <v>437</v>
      </c>
      <c r="C192" s="149" t="s">
        <v>338</v>
      </c>
      <c r="D192" s="149" t="s">
        <v>237</v>
      </c>
      <c r="E192" s="149" t="s">
        <v>83</v>
      </c>
      <c r="F192" s="174">
        <f t="shared" si="8"/>
        <v>13</v>
      </c>
      <c r="G192" s="176">
        <f t="shared" si="9"/>
        <v>9</v>
      </c>
      <c r="H192" s="175">
        <f t="shared" si="10"/>
        <v>29.062307692307687</v>
      </c>
      <c r="I192" s="176">
        <f t="shared" si="11"/>
        <v>92.7</v>
      </c>
      <c r="J192" s="177">
        <v>20.2</v>
      </c>
      <c r="K192" s="177">
        <v>19</v>
      </c>
      <c r="L192" s="177">
        <v>92.7</v>
      </c>
      <c r="M192" s="177"/>
      <c r="N192" s="177"/>
      <c r="O192" s="177">
        <v>28</v>
      </c>
      <c r="P192" s="177"/>
      <c r="Q192" s="177">
        <v>36</v>
      </c>
      <c r="R192" s="177">
        <v>10.55</v>
      </c>
      <c r="S192" s="177"/>
      <c r="T192" s="177"/>
      <c r="U192" s="177"/>
      <c r="V192" s="177">
        <v>9</v>
      </c>
      <c r="W192" s="177"/>
      <c r="X192" s="177"/>
      <c r="Y192" s="177"/>
      <c r="Z192" s="177">
        <v>27.7</v>
      </c>
      <c r="AA192" s="177"/>
      <c r="AB192" s="177">
        <v>15</v>
      </c>
      <c r="AC192" s="177"/>
      <c r="AD192" s="177"/>
      <c r="AE192" s="177"/>
      <c r="AF192" s="177">
        <v>40.200000000000003</v>
      </c>
      <c r="AG192" s="177"/>
      <c r="AH192" s="177"/>
      <c r="AI192" s="177">
        <v>27.96</v>
      </c>
      <c r="AJ192" s="177"/>
      <c r="AK192" s="177"/>
      <c r="AL192" s="177"/>
      <c r="AM192" s="177"/>
      <c r="AN192" s="177">
        <v>30</v>
      </c>
      <c r="AO192" s="177">
        <v>21.5</v>
      </c>
    </row>
    <row r="193" spans="2:41" ht="21" customHeight="1" x14ac:dyDescent="0.2">
      <c r="B193" s="173" t="s">
        <v>437</v>
      </c>
      <c r="C193" s="149" t="s">
        <v>338</v>
      </c>
      <c r="D193" s="149" t="s">
        <v>237</v>
      </c>
      <c r="E193" s="149" t="s">
        <v>43</v>
      </c>
      <c r="F193" s="174">
        <f t="shared" si="8"/>
        <v>12</v>
      </c>
      <c r="G193" s="176">
        <f t="shared" si="9"/>
        <v>10.55</v>
      </c>
      <c r="H193" s="175">
        <f t="shared" si="10"/>
        <v>33.692500000000003</v>
      </c>
      <c r="I193" s="176">
        <f t="shared" si="11"/>
        <v>92.7</v>
      </c>
      <c r="J193" s="177">
        <v>12.45</v>
      </c>
      <c r="K193" s="177">
        <v>19</v>
      </c>
      <c r="L193" s="177">
        <v>92.7</v>
      </c>
      <c r="M193" s="177"/>
      <c r="N193" s="177"/>
      <c r="O193" s="177">
        <v>28</v>
      </c>
      <c r="P193" s="177"/>
      <c r="Q193" s="177">
        <v>21.5</v>
      </c>
      <c r="R193" s="177">
        <v>10.55</v>
      </c>
      <c r="S193" s="177"/>
      <c r="T193" s="177"/>
      <c r="U193" s="177"/>
      <c r="V193" s="177"/>
      <c r="W193" s="177"/>
      <c r="X193" s="177"/>
      <c r="Y193" s="177"/>
      <c r="Z193" s="177">
        <v>55.45</v>
      </c>
      <c r="AA193" s="177"/>
      <c r="AB193" s="177">
        <v>15</v>
      </c>
      <c r="AC193" s="177"/>
      <c r="AD193" s="177"/>
      <c r="AE193" s="177"/>
      <c r="AF193" s="177">
        <v>40.200000000000003</v>
      </c>
      <c r="AG193" s="177"/>
      <c r="AH193" s="177"/>
      <c r="AI193" s="177">
        <v>57.96</v>
      </c>
      <c r="AJ193" s="177"/>
      <c r="AK193" s="177"/>
      <c r="AL193" s="177"/>
      <c r="AM193" s="177"/>
      <c r="AN193" s="177">
        <v>30</v>
      </c>
      <c r="AO193" s="177">
        <v>21.5</v>
      </c>
    </row>
    <row r="194" spans="2:41" ht="21" customHeight="1" x14ac:dyDescent="0.2">
      <c r="B194" s="173" t="s">
        <v>387</v>
      </c>
      <c r="C194" s="149"/>
      <c r="D194" s="149" t="s">
        <v>237</v>
      </c>
      <c r="E194" s="149" t="s">
        <v>48</v>
      </c>
      <c r="F194" s="174">
        <f t="shared" si="8"/>
        <v>23</v>
      </c>
      <c r="G194" s="176">
        <f t="shared" si="9"/>
        <v>15</v>
      </c>
      <c r="H194" s="175">
        <f t="shared" si="10"/>
        <v>51.434347826086949</v>
      </c>
      <c r="I194" s="176">
        <f t="shared" si="11"/>
        <v>92.7</v>
      </c>
      <c r="J194" s="177">
        <v>51.75</v>
      </c>
      <c r="K194" s="177">
        <v>59.5</v>
      </c>
      <c r="L194" s="177">
        <v>92.7</v>
      </c>
      <c r="M194" s="177"/>
      <c r="N194" s="177">
        <v>36.99</v>
      </c>
      <c r="O194" s="177">
        <v>53</v>
      </c>
      <c r="P194" s="177"/>
      <c r="Q194" s="177">
        <v>60</v>
      </c>
      <c r="R194" s="177">
        <v>46</v>
      </c>
      <c r="S194" s="177">
        <v>31.5</v>
      </c>
      <c r="T194" s="177">
        <v>15</v>
      </c>
      <c r="U194" s="177">
        <v>52.95</v>
      </c>
      <c r="V194" s="177">
        <v>48</v>
      </c>
      <c r="W194" s="177"/>
      <c r="X194" s="177">
        <v>50</v>
      </c>
      <c r="Y194" s="177">
        <v>58.5</v>
      </c>
      <c r="Z194" s="179">
        <v>64.8</v>
      </c>
      <c r="AA194" s="177"/>
      <c r="AB194" s="177">
        <v>60</v>
      </c>
      <c r="AC194" s="177">
        <v>64</v>
      </c>
      <c r="AD194" s="177"/>
      <c r="AE194" s="177">
        <v>44.3</v>
      </c>
      <c r="AF194" s="177">
        <v>48.7</v>
      </c>
      <c r="AG194" s="177"/>
      <c r="AH194" s="177"/>
      <c r="AI194" s="177">
        <v>75</v>
      </c>
      <c r="AJ194" s="177"/>
      <c r="AK194" s="177">
        <v>53.2</v>
      </c>
      <c r="AL194" s="177"/>
      <c r="AM194" s="177">
        <v>34.1</v>
      </c>
      <c r="AN194" s="177">
        <v>40</v>
      </c>
      <c r="AO194" s="177">
        <v>43</v>
      </c>
    </row>
    <row r="195" spans="2:41" ht="21" customHeight="1" x14ac:dyDescent="0.2">
      <c r="B195" s="173" t="s">
        <v>387</v>
      </c>
      <c r="C195" s="149"/>
      <c r="D195" s="149" t="s">
        <v>237</v>
      </c>
      <c r="E195" s="149" t="s">
        <v>49</v>
      </c>
      <c r="F195" s="174">
        <f t="shared" si="8"/>
        <v>23</v>
      </c>
      <c r="G195" s="176">
        <f t="shared" si="9"/>
        <v>10</v>
      </c>
      <c r="H195" s="175">
        <f t="shared" si="10"/>
        <v>28.386521739130433</v>
      </c>
      <c r="I195" s="176">
        <f t="shared" si="11"/>
        <v>48</v>
      </c>
      <c r="J195" s="177">
        <v>33.700000000000003</v>
      </c>
      <c r="K195" s="177">
        <v>33</v>
      </c>
      <c r="L195" s="177">
        <v>46.35</v>
      </c>
      <c r="M195" s="177"/>
      <c r="N195" s="177">
        <v>18.989999999999998</v>
      </c>
      <c r="O195" s="177">
        <v>40</v>
      </c>
      <c r="P195" s="177"/>
      <c r="Q195" s="177">
        <v>48</v>
      </c>
      <c r="R195" s="177">
        <v>22.5</v>
      </c>
      <c r="S195" s="177">
        <v>18.2</v>
      </c>
      <c r="T195" s="177">
        <v>10</v>
      </c>
      <c r="U195" s="177">
        <v>26.4</v>
      </c>
      <c r="V195" s="177">
        <v>24</v>
      </c>
      <c r="W195" s="177"/>
      <c r="X195" s="177">
        <v>30</v>
      </c>
      <c r="Y195" s="177">
        <v>41.1</v>
      </c>
      <c r="Z195" s="179">
        <v>32.4</v>
      </c>
      <c r="AA195" s="177"/>
      <c r="AB195" s="177">
        <v>30</v>
      </c>
      <c r="AC195" s="177">
        <v>22</v>
      </c>
      <c r="AD195" s="177"/>
      <c r="AE195" s="177">
        <v>22.15</v>
      </c>
      <c r="AF195" s="177">
        <v>24.7</v>
      </c>
      <c r="AG195" s="177"/>
      <c r="AH195" s="177"/>
      <c r="AI195" s="177">
        <v>45</v>
      </c>
      <c r="AJ195" s="177"/>
      <c r="AK195" s="177">
        <v>26.6</v>
      </c>
      <c r="AL195" s="177"/>
      <c r="AM195" s="177">
        <v>16.3</v>
      </c>
      <c r="AN195" s="177">
        <v>20</v>
      </c>
      <c r="AO195" s="177">
        <v>21.5</v>
      </c>
    </row>
    <row r="196" spans="2:41" ht="21" customHeight="1" x14ac:dyDescent="0.2">
      <c r="B196" s="173" t="s">
        <v>387</v>
      </c>
      <c r="C196" s="149"/>
      <c r="D196" s="149" t="s">
        <v>237</v>
      </c>
      <c r="E196" s="149" t="s">
        <v>83</v>
      </c>
      <c r="F196" s="174">
        <f t="shared" si="8"/>
        <v>16</v>
      </c>
      <c r="G196" s="176">
        <f t="shared" si="9"/>
        <v>10</v>
      </c>
      <c r="H196" s="175">
        <f t="shared" si="10"/>
        <v>38.299999999999997</v>
      </c>
      <c r="I196" s="176">
        <f t="shared" si="11"/>
        <v>92.7</v>
      </c>
      <c r="J196" s="177">
        <v>33.700000000000003</v>
      </c>
      <c r="K196" s="177">
        <v>33</v>
      </c>
      <c r="L196" s="177">
        <v>92.7</v>
      </c>
      <c r="M196" s="177"/>
      <c r="N196" s="177"/>
      <c r="O196" s="177">
        <v>53</v>
      </c>
      <c r="P196" s="177"/>
      <c r="Q196" s="177">
        <v>60</v>
      </c>
      <c r="R196" s="177">
        <v>22.5</v>
      </c>
      <c r="S196" s="177"/>
      <c r="T196" s="177">
        <v>10</v>
      </c>
      <c r="U196" s="177"/>
      <c r="V196" s="177">
        <v>24</v>
      </c>
      <c r="W196" s="177"/>
      <c r="X196" s="177">
        <v>50</v>
      </c>
      <c r="Y196" s="177"/>
      <c r="Z196" s="179">
        <v>32.4</v>
      </c>
      <c r="AA196" s="177"/>
      <c r="AB196" s="177">
        <v>30</v>
      </c>
      <c r="AC196" s="177"/>
      <c r="AD196" s="177"/>
      <c r="AE196" s="177"/>
      <c r="AF196" s="177">
        <v>48.7</v>
      </c>
      <c r="AG196" s="177"/>
      <c r="AH196" s="177"/>
      <c r="AI196" s="177">
        <v>45</v>
      </c>
      <c r="AJ196" s="177"/>
      <c r="AK196" s="177"/>
      <c r="AL196" s="177"/>
      <c r="AM196" s="177">
        <v>16.3</v>
      </c>
      <c r="AN196" s="177">
        <v>40</v>
      </c>
      <c r="AO196" s="177">
        <v>21.5</v>
      </c>
    </row>
    <row r="197" spans="2:41" ht="21" customHeight="1" x14ac:dyDescent="0.2">
      <c r="B197" s="173" t="s">
        <v>387</v>
      </c>
      <c r="C197" s="149"/>
      <c r="D197" s="149" t="s">
        <v>237</v>
      </c>
      <c r="E197" s="149" t="s">
        <v>43</v>
      </c>
      <c r="F197" s="174">
        <f t="shared" ref="F197:F260" si="12">COUNT(J197:AO197)</f>
        <v>15</v>
      </c>
      <c r="G197" s="176">
        <f t="shared" ref="G197:G260" si="13">MIN(J197:AO197)</f>
        <v>10</v>
      </c>
      <c r="H197" s="175">
        <f t="shared" ref="H197:H260" si="14">IF(SUM(J197:AO197)&gt;0,AVERAGE(J197:AO197),0)</f>
        <v>40.950000000000003</v>
      </c>
      <c r="I197" s="176">
        <f t="shared" ref="I197:I260" si="15">MAX(J197:AO197)</f>
        <v>92.7</v>
      </c>
      <c r="J197" s="177">
        <v>20.75</v>
      </c>
      <c r="K197" s="177">
        <v>33</v>
      </c>
      <c r="L197" s="177">
        <v>92.7</v>
      </c>
      <c r="M197" s="177"/>
      <c r="N197" s="177"/>
      <c r="O197" s="177">
        <v>53</v>
      </c>
      <c r="P197" s="177"/>
      <c r="Q197" s="177">
        <v>36</v>
      </c>
      <c r="R197" s="177">
        <v>22.5</v>
      </c>
      <c r="S197" s="177"/>
      <c r="T197" s="177">
        <v>10</v>
      </c>
      <c r="U197" s="177"/>
      <c r="V197" s="177"/>
      <c r="W197" s="177"/>
      <c r="X197" s="177">
        <v>50</v>
      </c>
      <c r="Y197" s="177"/>
      <c r="Z197" s="179">
        <v>64.8</v>
      </c>
      <c r="AA197" s="177"/>
      <c r="AB197" s="177">
        <v>30</v>
      </c>
      <c r="AC197" s="177"/>
      <c r="AD197" s="177"/>
      <c r="AE197" s="177"/>
      <c r="AF197" s="177">
        <v>48.7</v>
      </c>
      <c r="AG197" s="177"/>
      <c r="AH197" s="177"/>
      <c r="AI197" s="177">
        <v>75</v>
      </c>
      <c r="AJ197" s="177"/>
      <c r="AK197" s="177"/>
      <c r="AL197" s="177"/>
      <c r="AM197" s="177">
        <v>16.3</v>
      </c>
      <c r="AN197" s="177">
        <v>40</v>
      </c>
      <c r="AO197" s="177">
        <v>21.5</v>
      </c>
    </row>
    <row r="198" spans="2:41" ht="21" customHeight="1" x14ac:dyDescent="0.2">
      <c r="B198" s="173" t="s">
        <v>393</v>
      </c>
      <c r="C198" s="149" t="s">
        <v>338</v>
      </c>
      <c r="D198" s="149" t="s">
        <v>237</v>
      </c>
      <c r="E198" s="149" t="s">
        <v>48</v>
      </c>
      <c r="F198" s="174">
        <f t="shared" si="12"/>
        <v>21</v>
      </c>
      <c r="G198" s="176">
        <f t="shared" si="13"/>
        <v>15</v>
      </c>
      <c r="H198" s="175">
        <f t="shared" si="14"/>
        <v>51.150000000000006</v>
      </c>
      <c r="I198" s="176">
        <f t="shared" si="15"/>
        <v>108</v>
      </c>
      <c r="J198" s="177">
        <v>31.05</v>
      </c>
      <c r="K198" s="177"/>
      <c r="L198" s="177">
        <v>92.7</v>
      </c>
      <c r="M198" s="177"/>
      <c r="N198" s="177"/>
      <c r="O198" s="177">
        <v>28</v>
      </c>
      <c r="P198" s="177">
        <v>108</v>
      </c>
      <c r="Q198" s="177">
        <v>36</v>
      </c>
      <c r="R198" s="177">
        <v>46</v>
      </c>
      <c r="S198" s="177"/>
      <c r="T198" s="177">
        <v>15</v>
      </c>
      <c r="U198" s="177">
        <v>51.6</v>
      </c>
      <c r="V198" s="177">
        <v>48</v>
      </c>
      <c r="W198" s="177"/>
      <c r="X198" s="177">
        <v>50</v>
      </c>
      <c r="Y198" s="177">
        <v>58.5</v>
      </c>
      <c r="Z198" s="179">
        <v>55.45</v>
      </c>
      <c r="AA198" s="177">
        <v>55</v>
      </c>
      <c r="AB198" s="177">
        <v>26.6</v>
      </c>
      <c r="AC198" s="177">
        <v>64</v>
      </c>
      <c r="AD198" s="177"/>
      <c r="AE198" s="177"/>
      <c r="AF198" s="177">
        <v>48.7</v>
      </c>
      <c r="AG198" s="177"/>
      <c r="AH198" s="177"/>
      <c r="AI198" s="177">
        <v>75</v>
      </c>
      <c r="AJ198" s="177"/>
      <c r="AK198" s="177">
        <v>67.45</v>
      </c>
      <c r="AL198" s="177"/>
      <c r="AM198" s="177">
        <v>34.1</v>
      </c>
      <c r="AN198" s="177">
        <v>40</v>
      </c>
      <c r="AO198" s="177">
        <v>43</v>
      </c>
    </row>
    <row r="199" spans="2:41" ht="21" customHeight="1" x14ac:dyDescent="0.2">
      <c r="B199" s="173" t="s">
        <v>393</v>
      </c>
      <c r="C199" s="149" t="s">
        <v>338</v>
      </c>
      <c r="D199" s="149" t="s">
        <v>237</v>
      </c>
      <c r="E199" s="149" t="s">
        <v>49</v>
      </c>
      <c r="F199" s="174">
        <f t="shared" si="12"/>
        <v>21</v>
      </c>
      <c r="G199" s="176">
        <f t="shared" si="13"/>
        <v>10</v>
      </c>
      <c r="H199" s="175">
        <f t="shared" si="14"/>
        <v>26.988095238095237</v>
      </c>
      <c r="I199" s="176">
        <f t="shared" si="15"/>
        <v>54</v>
      </c>
      <c r="J199" s="177">
        <v>20.2</v>
      </c>
      <c r="K199" s="177"/>
      <c r="L199" s="177">
        <v>46.35</v>
      </c>
      <c r="M199" s="177"/>
      <c r="N199" s="177"/>
      <c r="O199" s="177">
        <v>16</v>
      </c>
      <c r="P199" s="177">
        <v>54</v>
      </c>
      <c r="Q199" s="177">
        <v>27</v>
      </c>
      <c r="R199" s="177">
        <v>22.5</v>
      </c>
      <c r="S199" s="177"/>
      <c r="T199" s="177">
        <v>10</v>
      </c>
      <c r="U199" s="177">
        <v>25.8</v>
      </c>
      <c r="V199" s="177">
        <v>24</v>
      </c>
      <c r="W199" s="177"/>
      <c r="X199" s="177">
        <v>30</v>
      </c>
      <c r="Y199" s="177">
        <v>41.1</v>
      </c>
      <c r="Z199" s="179">
        <v>27.7</v>
      </c>
      <c r="AA199" s="177">
        <v>25.5</v>
      </c>
      <c r="AB199" s="177">
        <v>13.35</v>
      </c>
      <c r="AC199" s="177">
        <v>22</v>
      </c>
      <c r="AD199" s="177"/>
      <c r="AE199" s="177"/>
      <c r="AF199" s="177">
        <v>24.7</v>
      </c>
      <c r="AG199" s="177"/>
      <c r="AH199" s="177"/>
      <c r="AI199" s="177">
        <v>45</v>
      </c>
      <c r="AJ199" s="177"/>
      <c r="AK199" s="177">
        <v>33.75</v>
      </c>
      <c r="AL199" s="177"/>
      <c r="AM199" s="177">
        <v>16.3</v>
      </c>
      <c r="AN199" s="177">
        <v>20</v>
      </c>
      <c r="AO199" s="177">
        <v>21.5</v>
      </c>
    </row>
    <row r="200" spans="2:41" ht="21" customHeight="1" x14ac:dyDescent="0.2">
      <c r="B200" s="173" t="s">
        <v>393</v>
      </c>
      <c r="C200" s="149" t="s">
        <v>338</v>
      </c>
      <c r="D200" s="149" t="s">
        <v>237</v>
      </c>
      <c r="E200" s="149" t="s">
        <v>83</v>
      </c>
      <c r="F200" s="174">
        <f t="shared" si="12"/>
        <v>15</v>
      </c>
      <c r="G200" s="176">
        <f t="shared" si="13"/>
        <v>10</v>
      </c>
      <c r="H200" s="175">
        <f t="shared" si="14"/>
        <v>33.063333333333333</v>
      </c>
      <c r="I200" s="176">
        <f t="shared" si="15"/>
        <v>92.7</v>
      </c>
      <c r="J200" s="177">
        <v>20.2</v>
      </c>
      <c r="K200" s="177"/>
      <c r="L200" s="177">
        <v>92.7</v>
      </c>
      <c r="M200" s="177"/>
      <c r="N200" s="177"/>
      <c r="O200" s="177">
        <v>28</v>
      </c>
      <c r="P200" s="177"/>
      <c r="Q200" s="177">
        <v>36</v>
      </c>
      <c r="R200" s="177">
        <v>22.5</v>
      </c>
      <c r="S200" s="177"/>
      <c r="T200" s="177">
        <v>10</v>
      </c>
      <c r="U200" s="177"/>
      <c r="V200" s="177">
        <v>24</v>
      </c>
      <c r="W200" s="177"/>
      <c r="X200" s="177">
        <v>50</v>
      </c>
      <c r="Y200" s="177"/>
      <c r="Z200" s="179">
        <v>27.7</v>
      </c>
      <c r="AA200" s="177"/>
      <c r="AB200" s="177">
        <v>13.35</v>
      </c>
      <c r="AC200" s="177"/>
      <c r="AD200" s="177"/>
      <c r="AE200" s="177"/>
      <c r="AF200" s="177">
        <v>48.7</v>
      </c>
      <c r="AG200" s="177"/>
      <c r="AH200" s="177"/>
      <c r="AI200" s="177">
        <v>45</v>
      </c>
      <c r="AJ200" s="177"/>
      <c r="AK200" s="177"/>
      <c r="AL200" s="177"/>
      <c r="AM200" s="177">
        <v>16.3</v>
      </c>
      <c r="AN200" s="177">
        <v>40</v>
      </c>
      <c r="AO200" s="177">
        <v>21.5</v>
      </c>
    </row>
    <row r="201" spans="2:41" ht="21" customHeight="1" x14ac:dyDescent="0.2">
      <c r="B201" s="173" t="s">
        <v>393</v>
      </c>
      <c r="C201" s="149" t="s">
        <v>338</v>
      </c>
      <c r="D201" s="149" t="s">
        <v>237</v>
      </c>
      <c r="E201" s="149" t="s">
        <v>43</v>
      </c>
      <c r="F201" s="174">
        <f t="shared" si="12"/>
        <v>14</v>
      </c>
      <c r="G201" s="176">
        <f t="shared" si="13"/>
        <v>10</v>
      </c>
      <c r="H201" s="175">
        <f t="shared" si="14"/>
        <v>36.246428571428574</v>
      </c>
      <c r="I201" s="176">
        <f t="shared" si="15"/>
        <v>92.7</v>
      </c>
      <c r="J201" s="177">
        <v>12.45</v>
      </c>
      <c r="K201" s="177"/>
      <c r="L201" s="177">
        <v>92.7</v>
      </c>
      <c r="M201" s="177"/>
      <c r="N201" s="177"/>
      <c r="O201" s="177">
        <v>28</v>
      </c>
      <c r="P201" s="177"/>
      <c r="Q201" s="177">
        <v>21.5</v>
      </c>
      <c r="R201" s="177">
        <v>22.5</v>
      </c>
      <c r="S201" s="177"/>
      <c r="T201" s="177">
        <v>10</v>
      </c>
      <c r="U201" s="177"/>
      <c r="V201" s="177"/>
      <c r="W201" s="177"/>
      <c r="X201" s="177">
        <v>50</v>
      </c>
      <c r="Y201" s="177"/>
      <c r="Z201" s="179">
        <v>55.45</v>
      </c>
      <c r="AA201" s="177"/>
      <c r="AB201" s="177">
        <v>13.35</v>
      </c>
      <c r="AC201" s="177"/>
      <c r="AD201" s="177"/>
      <c r="AE201" s="177"/>
      <c r="AF201" s="177">
        <v>48.7</v>
      </c>
      <c r="AG201" s="177"/>
      <c r="AH201" s="177"/>
      <c r="AI201" s="177">
        <v>75</v>
      </c>
      <c r="AJ201" s="177"/>
      <c r="AK201" s="177"/>
      <c r="AL201" s="177"/>
      <c r="AM201" s="177">
        <v>16.3</v>
      </c>
      <c r="AN201" s="177">
        <v>40</v>
      </c>
      <c r="AO201" s="177">
        <v>21.5</v>
      </c>
    </row>
    <row r="202" spans="2:41" ht="21" customHeight="1" x14ac:dyDescent="0.2">
      <c r="B202" s="173" t="s">
        <v>394</v>
      </c>
      <c r="C202" s="149" t="s">
        <v>338</v>
      </c>
      <c r="D202" s="149" t="s">
        <v>237</v>
      </c>
      <c r="E202" s="149" t="s">
        <v>48</v>
      </c>
      <c r="F202" s="174">
        <f t="shared" si="12"/>
        <v>7</v>
      </c>
      <c r="G202" s="176">
        <f t="shared" si="13"/>
        <v>18</v>
      </c>
      <c r="H202" s="175">
        <f t="shared" si="14"/>
        <v>48.164285714285711</v>
      </c>
      <c r="I202" s="176">
        <f t="shared" si="15"/>
        <v>92.7</v>
      </c>
      <c r="J202" s="177"/>
      <c r="K202" s="177"/>
      <c r="L202" s="177">
        <v>92.7</v>
      </c>
      <c r="M202" s="177"/>
      <c r="N202" s="177"/>
      <c r="O202" s="177">
        <v>28</v>
      </c>
      <c r="P202" s="177"/>
      <c r="Q202" s="177">
        <v>36</v>
      </c>
      <c r="R202" s="177"/>
      <c r="S202" s="177"/>
      <c r="T202" s="177"/>
      <c r="U202" s="177"/>
      <c r="V202" s="177">
        <v>18</v>
      </c>
      <c r="W202" s="177"/>
      <c r="X202" s="177"/>
      <c r="Y202" s="177"/>
      <c r="Z202" s="179">
        <v>55.45</v>
      </c>
      <c r="AA202" s="177"/>
      <c r="AB202" s="177"/>
      <c r="AC202" s="177">
        <v>64</v>
      </c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>
        <v>43</v>
      </c>
    </row>
    <row r="203" spans="2:41" ht="21" customHeight="1" x14ac:dyDescent="0.2">
      <c r="B203" s="173" t="s">
        <v>394</v>
      </c>
      <c r="C203" s="149" t="s">
        <v>338</v>
      </c>
      <c r="D203" s="149" t="s">
        <v>237</v>
      </c>
      <c r="E203" s="149" t="s">
        <v>49</v>
      </c>
      <c r="F203" s="174">
        <f t="shared" si="12"/>
        <v>7</v>
      </c>
      <c r="G203" s="176">
        <f t="shared" si="13"/>
        <v>9</v>
      </c>
      <c r="H203" s="175">
        <f t="shared" si="14"/>
        <v>24.221428571428572</v>
      </c>
      <c r="I203" s="176">
        <f t="shared" si="15"/>
        <v>46.35</v>
      </c>
      <c r="J203" s="177"/>
      <c r="K203" s="177"/>
      <c r="L203" s="177">
        <v>46.35</v>
      </c>
      <c r="M203" s="177"/>
      <c r="N203" s="177"/>
      <c r="O203" s="177">
        <v>16</v>
      </c>
      <c r="P203" s="177"/>
      <c r="Q203" s="177">
        <v>27</v>
      </c>
      <c r="R203" s="177"/>
      <c r="S203" s="177"/>
      <c r="T203" s="177"/>
      <c r="U203" s="177"/>
      <c r="V203" s="177">
        <v>9</v>
      </c>
      <c r="W203" s="177"/>
      <c r="X203" s="177"/>
      <c r="Y203" s="177"/>
      <c r="Z203" s="179">
        <v>27.7</v>
      </c>
      <c r="AA203" s="177"/>
      <c r="AB203" s="177"/>
      <c r="AC203" s="177">
        <v>22</v>
      </c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>
        <v>21.5</v>
      </c>
    </row>
    <row r="204" spans="2:41" ht="21" customHeight="1" x14ac:dyDescent="0.2">
      <c r="B204" s="173" t="s">
        <v>394</v>
      </c>
      <c r="C204" s="149" t="s">
        <v>338</v>
      </c>
      <c r="D204" s="149" t="s">
        <v>237</v>
      </c>
      <c r="E204" s="149" t="s">
        <v>83</v>
      </c>
      <c r="F204" s="174">
        <f t="shared" si="12"/>
        <v>6</v>
      </c>
      <c r="G204" s="176">
        <f t="shared" si="13"/>
        <v>9</v>
      </c>
      <c r="H204" s="175">
        <f t="shared" si="14"/>
        <v>35.816666666666663</v>
      </c>
      <c r="I204" s="176">
        <f t="shared" si="15"/>
        <v>92.7</v>
      </c>
      <c r="J204" s="177"/>
      <c r="K204" s="177"/>
      <c r="L204" s="177">
        <v>92.7</v>
      </c>
      <c r="M204" s="177"/>
      <c r="N204" s="177"/>
      <c r="O204" s="177">
        <v>28</v>
      </c>
      <c r="P204" s="177"/>
      <c r="Q204" s="177">
        <v>36</v>
      </c>
      <c r="R204" s="177"/>
      <c r="S204" s="177"/>
      <c r="T204" s="177"/>
      <c r="U204" s="177"/>
      <c r="V204" s="177">
        <v>9</v>
      </c>
      <c r="W204" s="177"/>
      <c r="X204" s="177"/>
      <c r="Y204" s="177"/>
      <c r="Z204" s="179">
        <v>27.7</v>
      </c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>
        <v>21.5</v>
      </c>
    </row>
    <row r="205" spans="2:41" ht="21" customHeight="1" x14ac:dyDescent="0.2">
      <c r="B205" s="173" t="s">
        <v>394</v>
      </c>
      <c r="C205" s="149" t="s">
        <v>338</v>
      </c>
      <c r="D205" s="149" t="s">
        <v>237</v>
      </c>
      <c r="E205" s="149" t="s">
        <v>43</v>
      </c>
      <c r="F205" s="174">
        <f t="shared" si="12"/>
        <v>5</v>
      </c>
      <c r="G205" s="176">
        <f t="shared" si="13"/>
        <v>21.5</v>
      </c>
      <c r="H205" s="175">
        <f t="shared" si="14"/>
        <v>43.83</v>
      </c>
      <c r="I205" s="176">
        <f t="shared" si="15"/>
        <v>92.7</v>
      </c>
      <c r="J205" s="177"/>
      <c r="K205" s="177"/>
      <c r="L205" s="177">
        <v>92.7</v>
      </c>
      <c r="M205" s="177"/>
      <c r="N205" s="177"/>
      <c r="O205" s="177">
        <v>28</v>
      </c>
      <c r="P205" s="177"/>
      <c r="Q205" s="177">
        <v>21.5</v>
      </c>
      <c r="R205" s="177"/>
      <c r="S205" s="177"/>
      <c r="T205" s="177"/>
      <c r="U205" s="177"/>
      <c r="V205" s="177"/>
      <c r="W205" s="177"/>
      <c r="X205" s="177"/>
      <c r="Y205" s="177"/>
      <c r="Z205" s="179">
        <v>55.45</v>
      </c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>
        <v>21.5</v>
      </c>
    </row>
    <row r="206" spans="2:41" ht="21" customHeight="1" x14ac:dyDescent="0.2">
      <c r="B206" s="173" t="s">
        <v>395</v>
      </c>
      <c r="C206" s="149" t="s">
        <v>338</v>
      </c>
      <c r="D206" s="149" t="s">
        <v>237</v>
      </c>
      <c r="E206" s="149" t="s">
        <v>48</v>
      </c>
      <c r="F206" s="174">
        <f t="shared" si="12"/>
        <v>12</v>
      </c>
      <c r="G206" s="176">
        <f t="shared" si="13"/>
        <v>22.45</v>
      </c>
      <c r="H206" s="175">
        <f t="shared" si="14"/>
        <v>57.175000000000004</v>
      </c>
      <c r="I206" s="176">
        <f t="shared" si="15"/>
        <v>102</v>
      </c>
      <c r="J206" s="177">
        <v>31.05</v>
      </c>
      <c r="K206" s="177"/>
      <c r="L206" s="177">
        <v>92.7</v>
      </c>
      <c r="M206" s="177"/>
      <c r="N206" s="177">
        <v>22.45</v>
      </c>
      <c r="O206" s="177">
        <v>64</v>
      </c>
      <c r="P206" s="177">
        <v>61</v>
      </c>
      <c r="Q206" s="177">
        <v>36</v>
      </c>
      <c r="R206" s="177"/>
      <c r="S206" s="177"/>
      <c r="T206" s="177"/>
      <c r="U206" s="177"/>
      <c r="V206" s="177">
        <v>48</v>
      </c>
      <c r="W206" s="177"/>
      <c r="X206" s="177"/>
      <c r="Y206" s="177">
        <v>63</v>
      </c>
      <c r="Z206" s="179">
        <v>55.45</v>
      </c>
      <c r="AA206" s="177">
        <v>102</v>
      </c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>
        <v>67.45</v>
      </c>
      <c r="AL206" s="177"/>
      <c r="AM206" s="177"/>
      <c r="AN206" s="177"/>
      <c r="AO206" s="177">
        <v>43</v>
      </c>
    </row>
    <row r="207" spans="2:41" ht="21" customHeight="1" x14ac:dyDescent="0.2">
      <c r="B207" s="173" t="s">
        <v>395</v>
      </c>
      <c r="C207" s="149" t="s">
        <v>338</v>
      </c>
      <c r="D207" s="149" t="s">
        <v>237</v>
      </c>
      <c r="E207" s="149" t="s">
        <v>49</v>
      </c>
      <c r="F207" s="174">
        <f t="shared" si="12"/>
        <v>9</v>
      </c>
      <c r="G207" s="176">
        <f t="shared" si="13"/>
        <v>11.25</v>
      </c>
      <c r="H207" s="175">
        <f t="shared" si="14"/>
        <v>26.916666666666668</v>
      </c>
      <c r="I207" s="176">
        <f t="shared" si="15"/>
        <v>46.35</v>
      </c>
      <c r="J207" s="177">
        <v>20.2</v>
      </c>
      <c r="K207" s="177"/>
      <c r="L207" s="177">
        <v>46.35</v>
      </c>
      <c r="M207" s="177"/>
      <c r="N207" s="177">
        <v>11.25</v>
      </c>
      <c r="O207" s="177"/>
      <c r="P207" s="177">
        <v>30.5</v>
      </c>
      <c r="Q207" s="177">
        <v>27</v>
      </c>
      <c r="R207" s="177"/>
      <c r="S207" s="177"/>
      <c r="T207" s="177"/>
      <c r="U207" s="177"/>
      <c r="V207" s="177">
        <v>24</v>
      </c>
      <c r="W207" s="177"/>
      <c r="X207" s="177"/>
      <c r="Y207" s="177"/>
      <c r="Z207" s="179">
        <v>27.7</v>
      </c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>
        <v>33.75</v>
      </c>
      <c r="AL207" s="177"/>
      <c r="AM207" s="177"/>
      <c r="AN207" s="177"/>
      <c r="AO207" s="177">
        <v>21.5</v>
      </c>
    </row>
    <row r="208" spans="2:41" ht="21" customHeight="1" x14ac:dyDescent="0.2">
      <c r="B208" s="173" t="s">
        <v>395</v>
      </c>
      <c r="C208" s="149" t="s">
        <v>338</v>
      </c>
      <c r="D208" s="149" t="s">
        <v>237</v>
      </c>
      <c r="E208" s="149" t="s">
        <v>83</v>
      </c>
      <c r="F208" s="174">
        <f t="shared" si="12"/>
        <v>6</v>
      </c>
      <c r="G208" s="176">
        <f t="shared" si="13"/>
        <v>20.2</v>
      </c>
      <c r="H208" s="175">
        <f t="shared" si="14"/>
        <v>37.016666666666666</v>
      </c>
      <c r="I208" s="176">
        <f t="shared" si="15"/>
        <v>92.7</v>
      </c>
      <c r="J208" s="177">
        <v>20.2</v>
      </c>
      <c r="K208" s="177"/>
      <c r="L208" s="177">
        <v>92.7</v>
      </c>
      <c r="M208" s="177"/>
      <c r="N208" s="177"/>
      <c r="O208" s="177"/>
      <c r="P208" s="177"/>
      <c r="Q208" s="177">
        <v>36</v>
      </c>
      <c r="R208" s="177"/>
      <c r="S208" s="177"/>
      <c r="T208" s="177"/>
      <c r="U208" s="177"/>
      <c r="V208" s="177">
        <v>24</v>
      </c>
      <c r="W208" s="177"/>
      <c r="X208" s="177"/>
      <c r="Y208" s="177"/>
      <c r="Z208" s="179">
        <v>27.7</v>
      </c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>
        <v>21.5</v>
      </c>
    </row>
    <row r="209" spans="2:41" ht="21" customHeight="1" x14ac:dyDescent="0.2">
      <c r="B209" s="173" t="s">
        <v>395</v>
      </c>
      <c r="C209" s="149" t="s">
        <v>338</v>
      </c>
      <c r="D209" s="149" t="s">
        <v>237</v>
      </c>
      <c r="E209" s="149" t="s">
        <v>43</v>
      </c>
      <c r="F209" s="174">
        <f t="shared" si="12"/>
        <v>5</v>
      </c>
      <c r="G209" s="176">
        <f t="shared" si="13"/>
        <v>12.45</v>
      </c>
      <c r="H209" s="175">
        <f t="shared" si="14"/>
        <v>40.720000000000006</v>
      </c>
      <c r="I209" s="176">
        <f t="shared" si="15"/>
        <v>92.7</v>
      </c>
      <c r="J209" s="177">
        <v>12.45</v>
      </c>
      <c r="K209" s="177"/>
      <c r="L209" s="177">
        <v>92.7</v>
      </c>
      <c r="M209" s="177"/>
      <c r="N209" s="177"/>
      <c r="O209" s="177"/>
      <c r="P209" s="177"/>
      <c r="Q209" s="177">
        <v>21.5</v>
      </c>
      <c r="R209" s="177"/>
      <c r="S209" s="177"/>
      <c r="T209" s="177"/>
      <c r="U209" s="177"/>
      <c r="V209" s="177"/>
      <c r="W209" s="177"/>
      <c r="X209" s="177"/>
      <c r="Y209" s="177"/>
      <c r="Z209" s="179">
        <v>55.45</v>
      </c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>
        <v>21.5</v>
      </c>
    </row>
    <row r="210" spans="2:41" ht="21" customHeight="1" x14ac:dyDescent="0.2">
      <c r="B210" s="173" t="s">
        <v>396</v>
      </c>
      <c r="C210" s="149" t="s">
        <v>338</v>
      </c>
      <c r="D210" s="149" t="s">
        <v>237</v>
      </c>
      <c r="E210" s="149" t="s">
        <v>48</v>
      </c>
      <c r="F210" s="174">
        <f t="shared" si="12"/>
        <v>5</v>
      </c>
      <c r="G210" s="176">
        <f t="shared" si="13"/>
        <v>36</v>
      </c>
      <c r="H210" s="175">
        <f t="shared" si="14"/>
        <v>75.622</v>
      </c>
      <c r="I210" s="176">
        <f t="shared" si="15"/>
        <v>147.96</v>
      </c>
      <c r="J210" s="177"/>
      <c r="K210" s="177"/>
      <c r="L210" s="177">
        <v>92.7</v>
      </c>
      <c r="M210" s="177"/>
      <c r="N210" s="177">
        <v>147.96</v>
      </c>
      <c r="O210" s="177"/>
      <c r="P210" s="177"/>
      <c r="Q210" s="177">
        <v>36</v>
      </c>
      <c r="R210" s="177">
        <v>46</v>
      </c>
      <c r="S210" s="177"/>
      <c r="T210" s="177"/>
      <c r="U210" s="177"/>
      <c r="V210" s="177"/>
      <c r="W210" s="177"/>
      <c r="X210" s="177"/>
      <c r="Y210" s="177"/>
      <c r="Z210" s="179">
        <v>55.45</v>
      </c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</row>
    <row r="211" spans="2:41" ht="21" customHeight="1" x14ac:dyDescent="0.2">
      <c r="B211" s="173" t="s">
        <v>396</v>
      </c>
      <c r="C211" s="149" t="s">
        <v>338</v>
      </c>
      <c r="D211" s="149" t="s">
        <v>237</v>
      </c>
      <c r="E211" s="149" t="s">
        <v>49</v>
      </c>
      <c r="F211" s="174">
        <f t="shared" si="12"/>
        <v>4</v>
      </c>
      <c r="G211" s="176">
        <f t="shared" si="13"/>
        <v>22.5</v>
      </c>
      <c r="H211" s="175">
        <f t="shared" si="14"/>
        <v>30.887499999999999</v>
      </c>
      <c r="I211" s="176">
        <f t="shared" si="15"/>
        <v>46.35</v>
      </c>
      <c r="J211" s="177"/>
      <c r="K211" s="177"/>
      <c r="L211" s="177">
        <v>46.35</v>
      </c>
      <c r="M211" s="177"/>
      <c r="N211" s="177"/>
      <c r="O211" s="177"/>
      <c r="P211" s="177"/>
      <c r="Q211" s="177">
        <v>27</v>
      </c>
      <c r="R211" s="177">
        <v>22.5</v>
      </c>
      <c r="S211" s="177"/>
      <c r="T211" s="177"/>
      <c r="U211" s="177"/>
      <c r="V211" s="177"/>
      <c r="W211" s="177"/>
      <c r="X211" s="177"/>
      <c r="Y211" s="177"/>
      <c r="Z211" s="179">
        <v>27.7</v>
      </c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177"/>
      <c r="AN211" s="177"/>
      <c r="AO211" s="177"/>
    </row>
    <row r="212" spans="2:41" ht="21" customHeight="1" x14ac:dyDescent="0.2">
      <c r="B212" s="173" t="s">
        <v>396</v>
      </c>
      <c r="C212" s="149" t="s">
        <v>338</v>
      </c>
      <c r="D212" s="149" t="s">
        <v>237</v>
      </c>
      <c r="E212" s="149" t="s">
        <v>83</v>
      </c>
      <c r="F212" s="174">
        <f t="shared" si="12"/>
        <v>4</v>
      </c>
      <c r="G212" s="176">
        <f t="shared" si="13"/>
        <v>22.5</v>
      </c>
      <c r="H212" s="175">
        <f t="shared" si="14"/>
        <v>44.724999999999994</v>
      </c>
      <c r="I212" s="176">
        <f t="shared" si="15"/>
        <v>92.7</v>
      </c>
      <c r="J212" s="177"/>
      <c r="K212" s="177"/>
      <c r="L212" s="177">
        <v>92.7</v>
      </c>
      <c r="M212" s="177"/>
      <c r="N212" s="177"/>
      <c r="O212" s="177"/>
      <c r="P212" s="177"/>
      <c r="Q212" s="177">
        <v>36</v>
      </c>
      <c r="R212" s="177">
        <v>22.5</v>
      </c>
      <c r="S212" s="177"/>
      <c r="T212" s="177"/>
      <c r="U212" s="177"/>
      <c r="V212" s="177"/>
      <c r="W212" s="177"/>
      <c r="X212" s="177"/>
      <c r="Y212" s="177"/>
      <c r="Z212" s="179">
        <v>27.7</v>
      </c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</row>
    <row r="213" spans="2:41" ht="21" customHeight="1" x14ac:dyDescent="0.2">
      <c r="B213" s="173" t="s">
        <v>396</v>
      </c>
      <c r="C213" s="149" t="s">
        <v>338</v>
      </c>
      <c r="D213" s="149" t="s">
        <v>237</v>
      </c>
      <c r="E213" s="149" t="s">
        <v>43</v>
      </c>
      <c r="F213" s="174">
        <f t="shared" si="12"/>
        <v>4</v>
      </c>
      <c r="G213" s="176">
        <f t="shared" si="13"/>
        <v>21.5</v>
      </c>
      <c r="H213" s="175">
        <f t="shared" si="14"/>
        <v>48.037499999999994</v>
      </c>
      <c r="I213" s="176">
        <f t="shared" si="15"/>
        <v>92.7</v>
      </c>
      <c r="J213" s="177"/>
      <c r="K213" s="177"/>
      <c r="L213" s="177">
        <v>92.7</v>
      </c>
      <c r="M213" s="177"/>
      <c r="N213" s="177"/>
      <c r="O213" s="177"/>
      <c r="P213" s="177"/>
      <c r="Q213" s="177">
        <v>21.5</v>
      </c>
      <c r="R213" s="177">
        <v>22.5</v>
      </c>
      <c r="S213" s="177"/>
      <c r="T213" s="177"/>
      <c r="U213" s="177"/>
      <c r="V213" s="177"/>
      <c r="W213" s="177"/>
      <c r="X213" s="177"/>
      <c r="Y213" s="177"/>
      <c r="Z213" s="179">
        <v>55.45</v>
      </c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</row>
    <row r="214" spans="2:41" ht="21" customHeight="1" x14ac:dyDescent="0.2">
      <c r="B214" s="173" t="s">
        <v>397</v>
      </c>
      <c r="C214" s="149" t="s">
        <v>338</v>
      </c>
      <c r="D214" s="149" t="s">
        <v>237</v>
      </c>
      <c r="E214" s="149" t="s">
        <v>48</v>
      </c>
      <c r="F214" s="174">
        <f t="shared" si="12"/>
        <v>8</v>
      </c>
      <c r="G214" s="176">
        <f t="shared" si="13"/>
        <v>16.5</v>
      </c>
      <c r="H214" s="175">
        <f t="shared" si="14"/>
        <v>22.418749999999996</v>
      </c>
      <c r="I214" s="176">
        <f t="shared" si="15"/>
        <v>30</v>
      </c>
      <c r="J214" s="177">
        <v>20.7</v>
      </c>
      <c r="K214" s="177">
        <v>21.5</v>
      </c>
      <c r="L214" s="177">
        <v>23.15</v>
      </c>
      <c r="M214" s="177"/>
      <c r="N214" s="177"/>
      <c r="O214" s="177">
        <v>25</v>
      </c>
      <c r="P214" s="177"/>
      <c r="Q214" s="177"/>
      <c r="R214" s="177"/>
      <c r="S214" s="177"/>
      <c r="T214" s="177"/>
      <c r="U214" s="177">
        <v>22.3</v>
      </c>
      <c r="V214" s="177"/>
      <c r="W214" s="177"/>
      <c r="X214" s="177"/>
      <c r="Y214" s="177"/>
      <c r="Z214" s="179">
        <v>16.5</v>
      </c>
      <c r="AA214" s="177"/>
      <c r="AB214" s="177">
        <v>30</v>
      </c>
      <c r="AC214" s="177"/>
      <c r="AD214" s="177"/>
      <c r="AE214" s="177">
        <v>20.2</v>
      </c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</row>
    <row r="215" spans="2:41" ht="21" customHeight="1" x14ac:dyDescent="0.2">
      <c r="B215" s="173" t="s">
        <v>397</v>
      </c>
      <c r="C215" s="149" t="s">
        <v>338</v>
      </c>
      <c r="D215" s="149" t="s">
        <v>237</v>
      </c>
      <c r="E215" s="149" t="s">
        <v>49</v>
      </c>
      <c r="F215" s="174">
        <f t="shared" si="12"/>
        <v>8</v>
      </c>
      <c r="G215" s="176">
        <f t="shared" si="13"/>
        <v>10.1</v>
      </c>
      <c r="H215" s="175">
        <f t="shared" si="14"/>
        <v>13.25625</v>
      </c>
      <c r="I215" s="176">
        <f t="shared" si="15"/>
        <v>16.5</v>
      </c>
      <c r="J215" s="177">
        <v>13.5</v>
      </c>
      <c r="K215" s="177">
        <v>14</v>
      </c>
      <c r="L215" s="177">
        <v>11.95</v>
      </c>
      <c r="M215" s="177"/>
      <c r="N215" s="177"/>
      <c r="O215" s="177">
        <v>14</v>
      </c>
      <c r="P215" s="177"/>
      <c r="Q215" s="177"/>
      <c r="R215" s="177"/>
      <c r="S215" s="177"/>
      <c r="T215" s="177"/>
      <c r="U215" s="177">
        <v>11</v>
      </c>
      <c r="V215" s="177"/>
      <c r="W215" s="177"/>
      <c r="X215" s="177"/>
      <c r="Y215" s="177"/>
      <c r="Z215" s="179">
        <v>16.5</v>
      </c>
      <c r="AA215" s="177"/>
      <c r="AB215" s="177">
        <v>15</v>
      </c>
      <c r="AC215" s="177"/>
      <c r="AD215" s="177"/>
      <c r="AE215" s="177">
        <v>10.1</v>
      </c>
      <c r="AF215" s="177"/>
      <c r="AG215" s="177"/>
      <c r="AH215" s="177"/>
      <c r="AI215" s="177"/>
      <c r="AJ215" s="177"/>
      <c r="AK215" s="177"/>
      <c r="AL215" s="177"/>
      <c r="AM215" s="177"/>
      <c r="AN215" s="180"/>
      <c r="AO215" s="177"/>
    </row>
    <row r="216" spans="2:41" ht="21" customHeight="1" x14ac:dyDescent="0.2">
      <c r="B216" s="173" t="s">
        <v>397</v>
      </c>
      <c r="C216" s="149" t="s">
        <v>338</v>
      </c>
      <c r="D216" s="149" t="s">
        <v>237</v>
      </c>
      <c r="E216" s="149" t="s">
        <v>83</v>
      </c>
      <c r="F216" s="174">
        <f t="shared" si="12"/>
        <v>6</v>
      </c>
      <c r="G216" s="176">
        <f t="shared" si="13"/>
        <v>13.5</v>
      </c>
      <c r="H216" s="175">
        <f t="shared" si="14"/>
        <v>17.858333333333334</v>
      </c>
      <c r="I216" s="176">
        <f t="shared" si="15"/>
        <v>25</v>
      </c>
      <c r="J216" s="177">
        <v>13.5</v>
      </c>
      <c r="K216" s="177">
        <v>14</v>
      </c>
      <c r="L216" s="177">
        <v>23.15</v>
      </c>
      <c r="M216" s="177"/>
      <c r="N216" s="177"/>
      <c r="O216" s="177">
        <v>25</v>
      </c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9">
        <v>16.5</v>
      </c>
      <c r="AA216" s="177"/>
      <c r="AB216" s="177">
        <v>15</v>
      </c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80"/>
      <c r="AO216" s="177"/>
    </row>
    <row r="217" spans="2:41" ht="21" customHeight="1" x14ac:dyDescent="0.2">
      <c r="B217" s="173" t="s">
        <v>397</v>
      </c>
      <c r="C217" s="149" t="s">
        <v>338</v>
      </c>
      <c r="D217" s="149" t="s">
        <v>237</v>
      </c>
      <c r="E217" s="149" t="s">
        <v>43</v>
      </c>
      <c r="F217" s="174">
        <f t="shared" si="12"/>
        <v>6</v>
      </c>
      <c r="G217" s="176">
        <f t="shared" si="13"/>
        <v>8.3000000000000007</v>
      </c>
      <c r="H217" s="175">
        <f t="shared" si="14"/>
        <v>16.991666666666667</v>
      </c>
      <c r="I217" s="176">
        <f t="shared" si="15"/>
        <v>25</v>
      </c>
      <c r="J217" s="177">
        <v>8.3000000000000007</v>
      </c>
      <c r="K217" s="177">
        <v>14</v>
      </c>
      <c r="L217" s="177">
        <v>23.15</v>
      </c>
      <c r="M217" s="177"/>
      <c r="N217" s="177"/>
      <c r="O217" s="177">
        <v>25</v>
      </c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9">
        <v>16.5</v>
      </c>
      <c r="AA217" s="177"/>
      <c r="AB217" s="177">
        <v>15</v>
      </c>
      <c r="AC217" s="177"/>
      <c r="AD217" s="177"/>
      <c r="AE217" s="177"/>
      <c r="AF217" s="177"/>
      <c r="AG217" s="177"/>
      <c r="AH217" s="177"/>
      <c r="AI217" s="177"/>
      <c r="AJ217" s="177"/>
      <c r="AK217" s="177"/>
      <c r="AL217" s="177"/>
      <c r="AM217" s="177"/>
      <c r="AN217" s="180"/>
      <c r="AO217" s="177"/>
    </row>
    <row r="218" spans="2:41" ht="21" customHeight="1" x14ac:dyDescent="0.2">
      <c r="B218" s="173" t="s">
        <v>439</v>
      </c>
      <c r="C218" s="149" t="s">
        <v>438</v>
      </c>
      <c r="D218" s="149" t="s">
        <v>237</v>
      </c>
      <c r="E218" s="149" t="s">
        <v>48</v>
      </c>
      <c r="F218" s="174">
        <f t="shared" si="12"/>
        <v>2</v>
      </c>
      <c r="G218" s="176">
        <f t="shared" si="13"/>
        <v>31.05</v>
      </c>
      <c r="H218" s="175">
        <f t="shared" si="14"/>
        <v>33.024999999999999</v>
      </c>
      <c r="I218" s="176">
        <f t="shared" si="15"/>
        <v>35</v>
      </c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>
        <v>31.05</v>
      </c>
      <c r="V218" s="177">
        <v>35</v>
      </c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80"/>
      <c r="AO218" s="177"/>
    </row>
    <row r="219" spans="2:41" ht="21" customHeight="1" x14ac:dyDescent="0.2">
      <c r="B219" s="173" t="s">
        <v>439</v>
      </c>
      <c r="C219" s="149" t="s">
        <v>438</v>
      </c>
      <c r="D219" s="149" t="s">
        <v>237</v>
      </c>
      <c r="E219" s="149" t="s">
        <v>49</v>
      </c>
      <c r="F219" s="174">
        <f t="shared" si="12"/>
        <v>2</v>
      </c>
      <c r="G219" s="176">
        <f t="shared" si="13"/>
        <v>25.9</v>
      </c>
      <c r="H219" s="175">
        <f t="shared" si="14"/>
        <v>30.45</v>
      </c>
      <c r="I219" s="176">
        <f t="shared" si="15"/>
        <v>35</v>
      </c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>
        <v>25.9</v>
      </c>
      <c r="V219" s="177">
        <v>35</v>
      </c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80"/>
      <c r="AO219" s="177"/>
    </row>
    <row r="220" spans="2:41" ht="21" customHeight="1" x14ac:dyDescent="0.2">
      <c r="B220" s="173" t="s">
        <v>439</v>
      </c>
      <c r="C220" s="149" t="s">
        <v>438</v>
      </c>
      <c r="D220" s="149" t="s">
        <v>237</v>
      </c>
      <c r="E220" s="149" t="s">
        <v>83</v>
      </c>
      <c r="F220" s="174">
        <f t="shared" si="12"/>
        <v>1</v>
      </c>
      <c r="G220" s="176">
        <f t="shared" si="13"/>
        <v>35</v>
      </c>
      <c r="H220" s="175">
        <f t="shared" si="14"/>
        <v>35</v>
      </c>
      <c r="I220" s="176">
        <f t="shared" si="15"/>
        <v>35</v>
      </c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>
        <v>35</v>
      </c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/>
      <c r="AM220" s="177"/>
      <c r="AN220" s="180"/>
      <c r="AO220" s="177"/>
    </row>
    <row r="221" spans="2:41" ht="21" customHeight="1" x14ac:dyDescent="0.2">
      <c r="B221" s="173" t="s">
        <v>439</v>
      </c>
      <c r="C221" s="149" t="s">
        <v>438</v>
      </c>
      <c r="D221" s="149" t="s">
        <v>237</v>
      </c>
      <c r="E221" s="149" t="s">
        <v>43</v>
      </c>
      <c r="F221" s="174">
        <f t="shared" si="12"/>
        <v>0</v>
      </c>
      <c r="G221" s="176">
        <f t="shared" si="13"/>
        <v>0</v>
      </c>
      <c r="H221" s="175">
        <f t="shared" si="14"/>
        <v>0</v>
      </c>
      <c r="I221" s="176">
        <f t="shared" si="15"/>
        <v>0</v>
      </c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80"/>
      <c r="AO221" s="177"/>
    </row>
    <row r="222" spans="2:41" ht="21" customHeight="1" x14ac:dyDescent="0.2">
      <c r="B222" s="173" t="s">
        <v>386</v>
      </c>
      <c r="C222" s="149" t="s">
        <v>340</v>
      </c>
      <c r="D222" s="149" t="s">
        <v>237</v>
      </c>
      <c r="E222" s="149" t="s">
        <v>48</v>
      </c>
      <c r="F222" s="174">
        <f t="shared" si="12"/>
        <v>13</v>
      </c>
      <c r="G222" s="176">
        <f t="shared" si="13"/>
        <v>8.1999999999999993</v>
      </c>
      <c r="H222" s="175">
        <f t="shared" si="14"/>
        <v>64.72</v>
      </c>
      <c r="I222" s="176">
        <f t="shared" si="15"/>
        <v>473.33</v>
      </c>
      <c r="J222" s="177"/>
      <c r="K222" s="177"/>
      <c r="L222" s="177">
        <v>47.7</v>
      </c>
      <c r="M222" s="177"/>
      <c r="N222" s="177"/>
      <c r="O222" s="177"/>
      <c r="P222" s="177">
        <v>97</v>
      </c>
      <c r="Q222" s="177"/>
      <c r="R222" s="177">
        <v>14</v>
      </c>
      <c r="S222" s="177">
        <v>15.8</v>
      </c>
      <c r="T222" s="177"/>
      <c r="U222" s="177"/>
      <c r="V222" s="177">
        <v>8.1999999999999993</v>
      </c>
      <c r="W222" s="177"/>
      <c r="X222" s="177"/>
      <c r="Y222" s="177">
        <v>39</v>
      </c>
      <c r="Z222" s="179">
        <v>27.7</v>
      </c>
      <c r="AA222" s="177"/>
      <c r="AB222" s="177">
        <v>20</v>
      </c>
      <c r="AC222" s="177"/>
      <c r="AD222" s="177">
        <v>18</v>
      </c>
      <c r="AE222" s="177"/>
      <c r="AF222" s="177"/>
      <c r="AG222" s="177">
        <v>21.65</v>
      </c>
      <c r="AH222" s="177"/>
      <c r="AI222" s="177">
        <v>28.98</v>
      </c>
      <c r="AJ222" s="177"/>
      <c r="AK222" s="177"/>
      <c r="AL222" s="177">
        <v>473.33</v>
      </c>
      <c r="AM222" s="177"/>
      <c r="AN222" s="181">
        <v>30</v>
      </c>
      <c r="AO222" s="177"/>
    </row>
    <row r="223" spans="2:41" ht="21" customHeight="1" x14ac:dyDescent="0.2">
      <c r="B223" s="173" t="s">
        <v>386</v>
      </c>
      <c r="C223" s="149" t="s">
        <v>340</v>
      </c>
      <c r="D223" s="149" t="s">
        <v>237</v>
      </c>
      <c r="E223" s="149" t="s">
        <v>49</v>
      </c>
      <c r="F223" s="174">
        <f t="shared" si="12"/>
        <v>13</v>
      </c>
      <c r="G223" s="176">
        <f t="shared" si="13"/>
        <v>5.2</v>
      </c>
      <c r="H223" s="175">
        <f t="shared" si="14"/>
        <v>52.081538461538457</v>
      </c>
      <c r="I223" s="176">
        <f t="shared" si="15"/>
        <v>473.33</v>
      </c>
      <c r="J223" s="177"/>
      <c r="K223" s="177"/>
      <c r="L223" s="177">
        <v>27.8</v>
      </c>
      <c r="M223" s="177"/>
      <c r="N223" s="177"/>
      <c r="O223" s="177"/>
      <c r="P223" s="177">
        <v>46.5</v>
      </c>
      <c r="Q223" s="177"/>
      <c r="R223" s="177">
        <v>7.5</v>
      </c>
      <c r="S223" s="177">
        <v>14.7</v>
      </c>
      <c r="T223" s="177"/>
      <c r="U223" s="177"/>
      <c r="V223" s="177">
        <v>5.2</v>
      </c>
      <c r="W223" s="177"/>
      <c r="X223" s="177"/>
      <c r="Y223" s="177">
        <v>27.4</v>
      </c>
      <c r="Z223" s="179">
        <v>13.85</v>
      </c>
      <c r="AA223" s="177"/>
      <c r="AB223" s="177">
        <v>10</v>
      </c>
      <c r="AC223" s="177"/>
      <c r="AD223" s="177">
        <v>11</v>
      </c>
      <c r="AE223" s="177"/>
      <c r="AF223" s="177"/>
      <c r="AG223" s="177">
        <v>10.8</v>
      </c>
      <c r="AH223" s="177"/>
      <c r="AI223" s="177">
        <v>13.98</v>
      </c>
      <c r="AJ223" s="177"/>
      <c r="AK223" s="177"/>
      <c r="AL223" s="177">
        <v>473.33</v>
      </c>
      <c r="AM223" s="177"/>
      <c r="AN223" s="181">
        <v>15</v>
      </c>
      <c r="AO223" s="177"/>
    </row>
    <row r="224" spans="2:41" ht="21" customHeight="1" x14ac:dyDescent="0.2">
      <c r="B224" s="173" t="s">
        <v>386</v>
      </c>
      <c r="C224" s="149" t="s">
        <v>340</v>
      </c>
      <c r="D224" s="149" t="s">
        <v>237</v>
      </c>
      <c r="E224" s="149" t="s">
        <v>83</v>
      </c>
      <c r="F224" s="174">
        <f t="shared" si="12"/>
        <v>9</v>
      </c>
      <c r="G224" s="176">
        <f t="shared" si="13"/>
        <v>5.2</v>
      </c>
      <c r="H224" s="175">
        <f t="shared" si="14"/>
        <v>67.034444444444432</v>
      </c>
      <c r="I224" s="176">
        <f t="shared" si="15"/>
        <v>473.33</v>
      </c>
      <c r="J224" s="177"/>
      <c r="K224" s="177"/>
      <c r="L224" s="177">
        <v>27.8</v>
      </c>
      <c r="M224" s="177"/>
      <c r="N224" s="177"/>
      <c r="O224" s="177"/>
      <c r="P224" s="177"/>
      <c r="Q224" s="177"/>
      <c r="R224" s="177">
        <v>7.5</v>
      </c>
      <c r="S224" s="177"/>
      <c r="T224" s="177"/>
      <c r="U224" s="177"/>
      <c r="V224" s="177">
        <v>5.2</v>
      </c>
      <c r="W224" s="177"/>
      <c r="X224" s="177"/>
      <c r="Y224" s="177"/>
      <c r="Z224" s="179">
        <v>13.85</v>
      </c>
      <c r="AA224" s="177"/>
      <c r="AB224" s="177">
        <v>10</v>
      </c>
      <c r="AC224" s="177"/>
      <c r="AD224" s="177"/>
      <c r="AE224" s="177"/>
      <c r="AF224" s="177"/>
      <c r="AG224" s="177">
        <v>21.65</v>
      </c>
      <c r="AH224" s="177"/>
      <c r="AI224" s="177">
        <v>13.98</v>
      </c>
      <c r="AJ224" s="177"/>
      <c r="AK224" s="177"/>
      <c r="AL224" s="177">
        <v>473.33</v>
      </c>
      <c r="AM224" s="177"/>
      <c r="AN224" s="181">
        <v>30</v>
      </c>
      <c r="AO224" s="177"/>
    </row>
    <row r="225" spans="2:41" ht="21" customHeight="1" x14ac:dyDescent="0.2">
      <c r="B225" s="173" t="s">
        <v>386</v>
      </c>
      <c r="C225" s="149" t="s">
        <v>340</v>
      </c>
      <c r="D225" s="149" t="s">
        <v>237</v>
      </c>
      <c r="E225" s="149" t="s">
        <v>43</v>
      </c>
      <c r="F225" s="174">
        <f t="shared" si="12"/>
        <v>8</v>
      </c>
      <c r="G225" s="176">
        <f t="shared" si="13"/>
        <v>7.55</v>
      </c>
      <c r="H225" s="175">
        <f t="shared" si="14"/>
        <v>78.376249999999999</v>
      </c>
      <c r="I225" s="176">
        <f t="shared" si="15"/>
        <v>473.33</v>
      </c>
      <c r="J225" s="177"/>
      <c r="K225" s="177"/>
      <c r="L225" s="177">
        <v>27.8</v>
      </c>
      <c r="M225" s="177"/>
      <c r="N225" s="177"/>
      <c r="O225" s="177"/>
      <c r="P225" s="177"/>
      <c r="Q225" s="177"/>
      <c r="R225" s="177">
        <v>7.55</v>
      </c>
      <c r="S225" s="177"/>
      <c r="T225" s="177"/>
      <c r="U225" s="177"/>
      <c r="V225" s="177"/>
      <c r="W225" s="177"/>
      <c r="X225" s="177"/>
      <c r="Y225" s="177"/>
      <c r="Z225" s="179">
        <v>27.7</v>
      </c>
      <c r="AA225" s="177"/>
      <c r="AB225" s="177">
        <v>10</v>
      </c>
      <c r="AC225" s="177"/>
      <c r="AD225" s="177"/>
      <c r="AE225" s="177"/>
      <c r="AF225" s="177"/>
      <c r="AG225" s="177">
        <v>21.65</v>
      </c>
      <c r="AH225" s="177"/>
      <c r="AI225" s="177">
        <v>28.98</v>
      </c>
      <c r="AJ225" s="177"/>
      <c r="AK225" s="177"/>
      <c r="AL225" s="177">
        <v>473.33</v>
      </c>
      <c r="AM225" s="177"/>
      <c r="AN225" s="181">
        <v>30</v>
      </c>
      <c r="AO225" s="177"/>
    </row>
    <row r="226" spans="2:41" ht="21" customHeight="1" x14ac:dyDescent="0.2">
      <c r="B226" s="173" t="s">
        <v>387</v>
      </c>
      <c r="C226" s="149"/>
      <c r="D226" s="149" t="s">
        <v>237</v>
      </c>
      <c r="E226" s="149" t="s">
        <v>48</v>
      </c>
      <c r="F226" s="174">
        <f t="shared" si="12"/>
        <v>11</v>
      </c>
      <c r="G226" s="176">
        <f t="shared" si="13"/>
        <v>14</v>
      </c>
      <c r="H226" s="175">
        <f t="shared" si="14"/>
        <v>70.480909090909094</v>
      </c>
      <c r="I226" s="176">
        <f t="shared" si="15"/>
        <v>473.33</v>
      </c>
      <c r="J226" s="177"/>
      <c r="K226" s="177"/>
      <c r="L226" s="177">
        <v>47.7</v>
      </c>
      <c r="M226" s="177"/>
      <c r="N226" s="177">
        <v>24.66</v>
      </c>
      <c r="O226" s="177"/>
      <c r="P226" s="177"/>
      <c r="Q226" s="177"/>
      <c r="R226" s="177">
        <v>14</v>
      </c>
      <c r="S226" s="177">
        <v>31.5</v>
      </c>
      <c r="T226" s="177"/>
      <c r="U226" s="177"/>
      <c r="V226" s="177">
        <v>15.2</v>
      </c>
      <c r="W226" s="177"/>
      <c r="X226" s="177"/>
      <c r="Y226" s="177">
        <v>39</v>
      </c>
      <c r="Z226" s="179">
        <v>32.4</v>
      </c>
      <c r="AA226" s="177"/>
      <c r="AB226" s="177">
        <v>20</v>
      </c>
      <c r="AC226" s="177"/>
      <c r="AD226" s="181"/>
      <c r="AE226" s="177"/>
      <c r="AF226" s="177"/>
      <c r="AG226" s="177"/>
      <c r="AH226" s="177"/>
      <c r="AI226" s="177">
        <v>37.5</v>
      </c>
      <c r="AJ226" s="177"/>
      <c r="AK226" s="177"/>
      <c r="AL226" s="177">
        <v>473.33</v>
      </c>
      <c r="AM226" s="177"/>
      <c r="AN226" s="181">
        <v>40</v>
      </c>
      <c r="AO226" s="177"/>
    </row>
    <row r="227" spans="2:41" ht="21" customHeight="1" x14ac:dyDescent="0.2">
      <c r="B227" s="173" t="s">
        <v>387</v>
      </c>
      <c r="C227" s="149"/>
      <c r="D227" s="149" t="s">
        <v>237</v>
      </c>
      <c r="E227" s="149" t="s">
        <v>49</v>
      </c>
      <c r="F227" s="174">
        <f t="shared" si="12"/>
        <v>10</v>
      </c>
      <c r="G227" s="176">
        <f t="shared" si="13"/>
        <v>7.5</v>
      </c>
      <c r="H227" s="175">
        <f t="shared" si="14"/>
        <v>63.213000000000001</v>
      </c>
      <c r="I227" s="176">
        <f t="shared" si="15"/>
        <v>473.33</v>
      </c>
      <c r="J227" s="177"/>
      <c r="K227" s="177"/>
      <c r="L227" s="177">
        <v>27.8</v>
      </c>
      <c r="M227" s="177"/>
      <c r="N227" s="177"/>
      <c r="O227" s="177"/>
      <c r="P227" s="177"/>
      <c r="Q227" s="177"/>
      <c r="R227" s="177">
        <v>7.5</v>
      </c>
      <c r="S227" s="177">
        <v>18.2</v>
      </c>
      <c r="T227" s="177"/>
      <c r="U227" s="177"/>
      <c r="V227" s="177">
        <v>9.1999999999999993</v>
      </c>
      <c r="W227" s="177"/>
      <c r="X227" s="177"/>
      <c r="Y227" s="177">
        <v>27.4</v>
      </c>
      <c r="Z227" s="179">
        <v>16.2</v>
      </c>
      <c r="AA227" s="177"/>
      <c r="AB227" s="177">
        <v>10</v>
      </c>
      <c r="AC227" s="177"/>
      <c r="AD227" s="181"/>
      <c r="AE227" s="177"/>
      <c r="AF227" s="177"/>
      <c r="AG227" s="177"/>
      <c r="AH227" s="177"/>
      <c r="AI227" s="177">
        <v>22.5</v>
      </c>
      <c r="AJ227" s="177"/>
      <c r="AK227" s="177"/>
      <c r="AL227" s="177">
        <v>473.33</v>
      </c>
      <c r="AM227" s="177"/>
      <c r="AN227" s="181">
        <v>20</v>
      </c>
      <c r="AO227" s="177"/>
    </row>
    <row r="228" spans="2:41" ht="21" customHeight="1" x14ac:dyDescent="0.2">
      <c r="B228" s="173" t="s">
        <v>387</v>
      </c>
      <c r="C228" s="149"/>
      <c r="D228" s="149" t="s">
        <v>237</v>
      </c>
      <c r="E228" s="149" t="s">
        <v>83</v>
      </c>
      <c r="F228" s="174">
        <f t="shared" si="12"/>
        <v>7</v>
      </c>
      <c r="G228" s="176">
        <f t="shared" si="13"/>
        <v>9.1999999999999993</v>
      </c>
      <c r="H228" s="175">
        <f t="shared" si="14"/>
        <v>85.575714285714284</v>
      </c>
      <c r="I228" s="176">
        <f t="shared" si="15"/>
        <v>473.33</v>
      </c>
      <c r="J228" s="177"/>
      <c r="K228" s="177"/>
      <c r="L228" s="177">
        <v>27.8</v>
      </c>
      <c r="M228" s="177"/>
      <c r="N228" s="177"/>
      <c r="O228" s="177"/>
      <c r="P228" s="177"/>
      <c r="Q228" s="177"/>
      <c r="R228" s="177"/>
      <c r="S228" s="177"/>
      <c r="T228" s="177"/>
      <c r="U228" s="177"/>
      <c r="V228" s="177">
        <v>9.1999999999999993</v>
      </c>
      <c r="W228" s="177"/>
      <c r="X228" s="177"/>
      <c r="Y228" s="177"/>
      <c r="Z228" s="179">
        <v>16.2</v>
      </c>
      <c r="AA228" s="177"/>
      <c r="AB228" s="177">
        <v>10</v>
      </c>
      <c r="AC228" s="177"/>
      <c r="AD228" s="181"/>
      <c r="AE228" s="177"/>
      <c r="AF228" s="177"/>
      <c r="AG228" s="177"/>
      <c r="AH228" s="177"/>
      <c r="AI228" s="177">
        <v>22.5</v>
      </c>
      <c r="AJ228" s="177"/>
      <c r="AK228" s="177"/>
      <c r="AL228" s="177">
        <v>473.33</v>
      </c>
      <c r="AM228" s="177"/>
      <c r="AN228" s="181">
        <v>40</v>
      </c>
      <c r="AO228" s="177"/>
    </row>
    <row r="229" spans="2:41" ht="21" customHeight="1" x14ac:dyDescent="0.2">
      <c r="B229" s="173" t="s">
        <v>387</v>
      </c>
      <c r="C229" s="149"/>
      <c r="D229" s="149" t="s">
        <v>237</v>
      </c>
      <c r="E229" s="149" t="s">
        <v>43</v>
      </c>
      <c r="F229" s="174">
        <f t="shared" si="12"/>
        <v>6</v>
      </c>
      <c r="G229" s="176">
        <f t="shared" si="13"/>
        <v>10</v>
      </c>
      <c r="H229" s="175">
        <f t="shared" si="14"/>
        <v>103.505</v>
      </c>
      <c r="I229" s="176">
        <f t="shared" si="15"/>
        <v>473.33</v>
      </c>
      <c r="J229" s="177"/>
      <c r="K229" s="177"/>
      <c r="L229" s="177">
        <v>27.8</v>
      </c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9">
        <v>32.4</v>
      </c>
      <c r="AA229" s="177"/>
      <c r="AB229" s="177">
        <v>10</v>
      </c>
      <c r="AC229" s="177"/>
      <c r="AD229" s="181"/>
      <c r="AE229" s="177"/>
      <c r="AF229" s="177"/>
      <c r="AG229" s="177"/>
      <c r="AH229" s="177"/>
      <c r="AI229" s="177">
        <v>37.5</v>
      </c>
      <c r="AJ229" s="177"/>
      <c r="AK229" s="177"/>
      <c r="AL229" s="177">
        <v>473.33</v>
      </c>
      <c r="AM229" s="177"/>
      <c r="AN229" s="181">
        <v>40</v>
      </c>
      <c r="AO229" s="177"/>
    </row>
    <row r="230" spans="2:41" ht="21" customHeight="1" x14ac:dyDescent="0.2">
      <c r="B230" s="173" t="s">
        <v>393</v>
      </c>
      <c r="C230" s="149" t="s">
        <v>340</v>
      </c>
      <c r="D230" s="149" t="s">
        <v>237</v>
      </c>
      <c r="E230" s="149" t="s">
        <v>48</v>
      </c>
      <c r="F230" s="174">
        <f t="shared" si="12"/>
        <v>9</v>
      </c>
      <c r="G230" s="176">
        <f t="shared" si="13"/>
        <v>15.2</v>
      </c>
      <c r="H230" s="175">
        <f t="shared" si="14"/>
        <v>38.69222222222222</v>
      </c>
      <c r="I230" s="176">
        <f t="shared" si="15"/>
        <v>108</v>
      </c>
      <c r="J230" s="177"/>
      <c r="K230" s="177"/>
      <c r="L230" s="177">
        <v>47.7</v>
      </c>
      <c r="M230" s="177"/>
      <c r="N230" s="177"/>
      <c r="O230" s="177"/>
      <c r="P230" s="177">
        <v>108</v>
      </c>
      <c r="Q230" s="177"/>
      <c r="R230" s="177"/>
      <c r="S230" s="177"/>
      <c r="T230" s="177"/>
      <c r="U230" s="177"/>
      <c r="V230" s="177">
        <v>15.2</v>
      </c>
      <c r="W230" s="177"/>
      <c r="X230" s="177"/>
      <c r="Y230" s="177">
        <v>39</v>
      </c>
      <c r="Z230" s="179">
        <v>27.7</v>
      </c>
      <c r="AA230" s="177"/>
      <c r="AB230" s="177">
        <v>20</v>
      </c>
      <c r="AC230" s="177"/>
      <c r="AD230" s="181"/>
      <c r="AE230" s="177"/>
      <c r="AF230" s="177"/>
      <c r="AG230" s="177">
        <v>21.65</v>
      </c>
      <c r="AH230" s="177"/>
      <c r="AI230" s="177">
        <v>28.98</v>
      </c>
      <c r="AJ230" s="177"/>
      <c r="AK230" s="177"/>
      <c r="AL230" s="177"/>
      <c r="AM230" s="177"/>
      <c r="AN230" s="181">
        <v>40</v>
      </c>
      <c r="AO230" s="177"/>
    </row>
    <row r="231" spans="2:41" ht="21" customHeight="1" x14ac:dyDescent="0.2">
      <c r="B231" s="173" t="s">
        <v>393</v>
      </c>
      <c r="C231" s="149" t="s">
        <v>340</v>
      </c>
      <c r="D231" s="149" t="s">
        <v>237</v>
      </c>
      <c r="E231" s="149" t="s">
        <v>49</v>
      </c>
      <c r="F231" s="174">
        <f t="shared" si="12"/>
        <v>9</v>
      </c>
      <c r="G231" s="176">
        <f t="shared" si="13"/>
        <v>9.1999999999999993</v>
      </c>
      <c r="H231" s="175">
        <f t="shared" si="14"/>
        <v>20.781111111111112</v>
      </c>
      <c r="I231" s="176">
        <f t="shared" si="15"/>
        <v>54</v>
      </c>
      <c r="J231" s="177"/>
      <c r="K231" s="177"/>
      <c r="L231" s="177">
        <v>27.8</v>
      </c>
      <c r="M231" s="177"/>
      <c r="N231" s="177"/>
      <c r="O231" s="177"/>
      <c r="P231" s="177">
        <v>54</v>
      </c>
      <c r="Q231" s="177"/>
      <c r="R231" s="177"/>
      <c r="S231" s="177"/>
      <c r="T231" s="177"/>
      <c r="U231" s="177"/>
      <c r="V231" s="177">
        <v>9.1999999999999993</v>
      </c>
      <c r="W231" s="177"/>
      <c r="X231" s="177"/>
      <c r="Y231" s="177">
        <v>27.4</v>
      </c>
      <c r="Z231" s="179">
        <v>13.85</v>
      </c>
      <c r="AA231" s="177"/>
      <c r="AB231" s="177">
        <v>10</v>
      </c>
      <c r="AC231" s="177"/>
      <c r="AD231" s="181"/>
      <c r="AE231" s="177"/>
      <c r="AF231" s="177"/>
      <c r="AG231" s="177">
        <v>10.8</v>
      </c>
      <c r="AH231" s="177"/>
      <c r="AI231" s="177">
        <v>13.98</v>
      </c>
      <c r="AJ231" s="177"/>
      <c r="AK231" s="177"/>
      <c r="AL231" s="177"/>
      <c r="AM231" s="177"/>
      <c r="AN231" s="181">
        <v>20</v>
      </c>
      <c r="AO231" s="177"/>
    </row>
    <row r="232" spans="2:41" ht="21" customHeight="1" x14ac:dyDescent="0.2">
      <c r="B232" s="173" t="s">
        <v>393</v>
      </c>
      <c r="C232" s="149" t="s">
        <v>340</v>
      </c>
      <c r="D232" s="149" t="s">
        <v>237</v>
      </c>
      <c r="E232" s="149" t="s">
        <v>83</v>
      </c>
      <c r="F232" s="174">
        <f t="shared" si="12"/>
        <v>7</v>
      </c>
      <c r="G232" s="176">
        <f t="shared" si="13"/>
        <v>9.1999999999999993</v>
      </c>
      <c r="H232" s="175">
        <f t="shared" si="14"/>
        <v>19.497142857142858</v>
      </c>
      <c r="I232" s="176">
        <f t="shared" si="15"/>
        <v>40</v>
      </c>
      <c r="J232" s="177"/>
      <c r="K232" s="177"/>
      <c r="L232" s="177">
        <v>27.8</v>
      </c>
      <c r="M232" s="177"/>
      <c r="N232" s="177"/>
      <c r="O232" s="177"/>
      <c r="P232" s="177"/>
      <c r="Q232" s="177"/>
      <c r="R232" s="177"/>
      <c r="S232" s="177"/>
      <c r="T232" s="177"/>
      <c r="U232" s="177"/>
      <c r="V232" s="177">
        <v>9.1999999999999993</v>
      </c>
      <c r="W232" s="177"/>
      <c r="X232" s="177"/>
      <c r="Y232" s="177"/>
      <c r="Z232" s="179">
        <v>13.85</v>
      </c>
      <c r="AA232" s="177"/>
      <c r="AB232" s="177">
        <v>10</v>
      </c>
      <c r="AC232" s="177"/>
      <c r="AD232" s="181"/>
      <c r="AE232" s="177"/>
      <c r="AF232" s="177"/>
      <c r="AG232" s="177">
        <v>21.65</v>
      </c>
      <c r="AH232" s="177"/>
      <c r="AI232" s="177">
        <v>13.98</v>
      </c>
      <c r="AJ232" s="177"/>
      <c r="AK232" s="177"/>
      <c r="AL232" s="177"/>
      <c r="AM232" s="177"/>
      <c r="AN232" s="181">
        <v>40</v>
      </c>
      <c r="AO232" s="177"/>
    </row>
    <row r="233" spans="2:41" ht="21" customHeight="1" x14ac:dyDescent="0.2">
      <c r="B233" s="173" t="s">
        <v>393</v>
      </c>
      <c r="C233" s="149" t="s">
        <v>340</v>
      </c>
      <c r="D233" s="149" t="s">
        <v>237</v>
      </c>
      <c r="E233" s="149" t="s">
        <v>43</v>
      </c>
      <c r="F233" s="174">
        <f t="shared" si="12"/>
        <v>6</v>
      </c>
      <c r="G233" s="176">
        <f t="shared" si="13"/>
        <v>10</v>
      </c>
      <c r="H233" s="175">
        <f t="shared" si="14"/>
        <v>26.021666666666665</v>
      </c>
      <c r="I233" s="176">
        <f t="shared" si="15"/>
        <v>40</v>
      </c>
      <c r="J233" s="177"/>
      <c r="K233" s="177"/>
      <c r="L233" s="177">
        <v>27.8</v>
      </c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9">
        <v>27.7</v>
      </c>
      <c r="AA233" s="177"/>
      <c r="AB233" s="177">
        <v>10</v>
      </c>
      <c r="AC233" s="177"/>
      <c r="AD233" s="181"/>
      <c r="AE233" s="177"/>
      <c r="AF233" s="177"/>
      <c r="AG233" s="177">
        <v>21.65</v>
      </c>
      <c r="AH233" s="177"/>
      <c r="AI233" s="177">
        <v>28.98</v>
      </c>
      <c r="AJ233" s="177"/>
      <c r="AK233" s="177"/>
      <c r="AL233" s="177"/>
      <c r="AM233" s="177"/>
      <c r="AN233" s="181">
        <v>40</v>
      </c>
      <c r="AO233" s="177"/>
    </row>
    <row r="234" spans="2:41" ht="21" customHeight="1" x14ac:dyDescent="0.2">
      <c r="B234" s="173" t="s">
        <v>394</v>
      </c>
      <c r="C234" s="149" t="s">
        <v>340</v>
      </c>
      <c r="D234" s="149" t="s">
        <v>237</v>
      </c>
      <c r="E234" s="149" t="s">
        <v>48</v>
      </c>
      <c r="F234" s="174">
        <f t="shared" si="12"/>
        <v>2</v>
      </c>
      <c r="G234" s="176">
        <f t="shared" si="13"/>
        <v>27.7</v>
      </c>
      <c r="H234" s="175">
        <f t="shared" si="14"/>
        <v>37.700000000000003</v>
      </c>
      <c r="I234" s="176">
        <f t="shared" si="15"/>
        <v>47.7</v>
      </c>
      <c r="J234" s="177"/>
      <c r="K234" s="177"/>
      <c r="L234" s="177">
        <v>47.7</v>
      </c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9">
        <v>27.7</v>
      </c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  <c r="AL234" s="177"/>
      <c r="AM234" s="177"/>
      <c r="AN234" s="181"/>
      <c r="AO234" s="177"/>
    </row>
    <row r="235" spans="2:41" ht="21" customHeight="1" x14ac:dyDescent="0.2">
      <c r="B235" s="173" t="s">
        <v>394</v>
      </c>
      <c r="C235" s="149" t="s">
        <v>340</v>
      </c>
      <c r="D235" s="149" t="s">
        <v>237</v>
      </c>
      <c r="E235" s="149" t="s">
        <v>49</v>
      </c>
      <c r="F235" s="174">
        <f t="shared" si="12"/>
        <v>2</v>
      </c>
      <c r="G235" s="176">
        <f t="shared" si="13"/>
        <v>13.85</v>
      </c>
      <c r="H235" s="175">
        <f t="shared" si="14"/>
        <v>20.824999999999999</v>
      </c>
      <c r="I235" s="176">
        <f t="shared" si="15"/>
        <v>27.8</v>
      </c>
      <c r="J235" s="177"/>
      <c r="K235" s="177"/>
      <c r="L235" s="177">
        <v>27.8</v>
      </c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9">
        <v>13.85</v>
      </c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</row>
    <row r="236" spans="2:41" ht="21" customHeight="1" x14ac:dyDescent="0.2">
      <c r="B236" s="173" t="s">
        <v>394</v>
      </c>
      <c r="C236" s="149" t="s">
        <v>340</v>
      </c>
      <c r="D236" s="149" t="s">
        <v>237</v>
      </c>
      <c r="E236" s="149" t="s">
        <v>83</v>
      </c>
      <c r="F236" s="174">
        <f t="shared" si="12"/>
        <v>2</v>
      </c>
      <c r="G236" s="176">
        <f t="shared" si="13"/>
        <v>13.85</v>
      </c>
      <c r="H236" s="175">
        <f t="shared" si="14"/>
        <v>20.824999999999999</v>
      </c>
      <c r="I236" s="176">
        <f t="shared" si="15"/>
        <v>27.8</v>
      </c>
      <c r="J236" s="177"/>
      <c r="K236" s="177"/>
      <c r="L236" s="177">
        <v>27.8</v>
      </c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9">
        <v>13.85</v>
      </c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77"/>
      <c r="AK236" s="177"/>
      <c r="AL236" s="177"/>
      <c r="AM236" s="177"/>
      <c r="AN236" s="177"/>
      <c r="AO236" s="177"/>
    </row>
    <row r="237" spans="2:41" ht="21" customHeight="1" x14ac:dyDescent="0.2">
      <c r="B237" s="173" t="s">
        <v>394</v>
      </c>
      <c r="C237" s="149" t="s">
        <v>340</v>
      </c>
      <c r="D237" s="149" t="s">
        <v>237</v>
      </c>
      <c r="E237" s="149" t="s">
        <v>43</v>
      </c>
      <c r="F237" s="174">
        <f t="shared" si="12"/>
        <v>2</v>
      </c>
      <c r="G237" s="176">
        <f t="shared" si="13"/>
        <v>27.7</v>
      </c>
      <c r="H237" s="175">
        <f t="shared" si="14"/>
        <v>27.75</v>
      </c>
      <c r="I237" s="176">
        <f t="shared" si="15"/>
        <v>27.8</v>
      </c>
      <c r="J237" s="177"/>
      <c r="K237" s="177"/>
      <c r="L237" s="177">
        <v>27.8</v>
      </c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9">
        <v>27.7</v>
      </c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</row>
    <row r="238" spans="2:41" ht="21" customHeight="1" x14ac:dyDescent="0.2">
      <c r="B238" s="173" t="s">
        <v>395</v>
      </c>
      <c r="C238" s="149" t="s">
        <v>340</v>
      </c>
      <c r="D238" s="149" t="s">
        <v>237</v>
      </c>
      <c r="E238" s="149" t="s">
        <v>48</v>
      </c>
      <c r="F238" s="174">
        <f t="shared" si="12"/>
        <v>5</v>
      </c>
      <c r="G238" s="176">
        <f t="shared" si="13"/>
        <v>14.4</v>
      </c>
      <c r="H238" s="175">
        <f t="shared" si="14"/>
        <v>31.890000000000004</v>
      </c>
      <c r="I238" s="176">
        <f t="shared" si="15"/>
        <v>48</v>
      </c>
      <c r="J238" s="177"/>
      <c r="K238" s="177"/>
      <c r="L238" s="177">
        <v>47.7</v>
      </c>
      <c r="M238" s="177"/>
      <c r="N238" s="177"/>
      <c r="O238" s="177"/>
      <c r="P238" s="177"/>
      <c r="Q238" s="177"/>
      <c r="R238" s="177"/>
      <c r="S238" s="177"/>
      <c r="T238" s="177"/>
      <c r="U238" s="177"/>
      <c r="V238" s="177">
        <v>48</v>
      </c>
      <c r="W238" s="177"/>
      <c r="X238" s="177"/>
      <c r="Y238" s="177"/>
      <c r="Z238" s="179">
        <v>27.7</v>
      </c>
      <c r="AA238" s="177"/>
      <c r="AB238" s="177"/>
      <c r="AC238" s="177"/>
      <c r="AD238" s="182"/>
      <c r="AE238" s="177"/>
      <c r="AF238" s="177"/>
      <c r="AG238" s="177">
        <v>21.65</v>
      </c>
      <c r="AH238" s="177"/>
      <c r="AI238" s="177">
        <v>14.4</v>
      </c>
      <c r="AJ238" s="177"/>
      <c r="AK238" s="177"/>
      <c r="AL238" s="177"/>
      <c r="AM238" s="177"/>
      <c r="AN238" s="183"/>
      <c r="AO238" s="177"/>
    </row>
    <row r="239" spans="2:41" ht="21" customHeight="1" x14ac:dyDescent="0.2">
      <c r="B239" s="173" t="s">
        <v>395</v>
      </c>
      <c r="C239" s="149" t="s">
        <v>340</v>
      </c>
      <c r="D239" s="149" t="s">
        <v>237</v>
      </c>
      <c r="E239" s="149" t="s">
        <v>49</v>
      </c>
      <c r="F239" s="174">
        <f t="shared" si="12"/>
        <v>5</v>
      </c>
      <c r="G239" s="176">
        <f t="shared" si="13"/>
        <v>7.2</v>
      </c>
      <c r="H239" s="175">
        <f t="shared" si="14"/>
        <v>16.729999999999997</v>
      </c>
      <c r="I239" s="176">
        <f t="shared" si="15"/>
        <v>27.8</v>
      </c>
      <c r="J239" s="177"/>
      <c r="K239" s="177"/>
      <c r="L239" s="177">
        <v>27.8</v>
      </c>
      <c r="M239" s="177"/>
      <c r="N239" s="177"/>
      <c r="O239" s="177"/>
      <c r="P239" s="177"/>
      <c r="Q239" s="177"/>
      <c r="R239" s="177"/>
      <c r="S239" s="177"/>
      <c r="T239" s="177"/>
      <c r="U239" s="177"/>
      <c r="V239" s="177">
        <v>24</v>
      </c>
      <c r="W239" s="177"/>
      <c r="X239" s="177"/>
      <c r="Y239" s="177"/>
      <c r="Z239" s="179">
        <v>13.85</v>
      </c>
      <c r="AA239" s="177"/>
      <c r="AB239" s="177"/>
      <c r="AC239" s="177"/>
      <c r="AD239" s="182"/>
      <c r="AE239" s="177"/>
      <c r="AF239" s="177"/>
      <c r="AG239" s="177">
        <v>10.8</v>
      </c>
      <c r="AH239" s="177"/>
      <c r="AI239" s="177">
        <v>7.2</v>
      </c>
      <c r="AJ239" s="177"/>
      <c r="AK239" s="177"/>
      <c r="AL239" s="177"/>
      <c r="AM239" s="177"/>
      <c r="AN239" s="181"/>
      <c r="AO239" s="177"/>
    </row>
    <row r="240" spans="2:41" ht="21" customHeight="1" x14ac:dyDescent="0.2">
      <c r="B240" s="173" t="s">
        <v>395</v>
      </c>
      <c r="C240" s="149" t="s">
        <v>340</v>
      </c>
      <c r="D240" s="149" t="s">
        <v>237</v>
      </c>
      <c r="E240" s="149" t="s">
        <v>83</v>
      </c>
      <c r="F240" s="174">
        <f t="shared" si="12"/>
        <v>5</v>
      </c>
      <c r="G240" s="176">
        <f t="shared" si="13"/>
        <v>7.2</v>
      </c>
      <c r="H240" s="175">
        <f t="shared" si="14"/>
        <v>18.899999999999999</v>
      </c>
      <c r="I240" s="176">
        <f t="shared" si="15"/>
        <v>27.8</v>
      </c>
      <c r="J240" s="177"/>
      <c r="K240" s="177"/>
      <c r="L240" s="177">
        <v>27.8</v>
      </c>
      <c r="M240" s="177"/>
      <c r="N240" s="177"/>
      <c r="O240" s="177"/>
      <c r="P240" s="177"/>
      <c r="Q240" s="177"/>
      <c r="R240" s="177"/>
      <c r="S240" s="177"/>
      <c r="T240" s="177"/>
      <c r="U240" s="177"/>
      <c r="V240" s="177">
        <v>24</v>
      </c>
      <c r="W240" s="177"/>
      <c r="X240" s="177"/>
      <c r="Y240" s="177"/>
      <c r="Z240" s="179">
        <v>13.85</v>
      </c>
      <c r="AA240" s="177"/>
      <c r="AB240" s="177"/>
      <c r="AC240" s="177"/>
      <c r="AD240" s="182"/>
      <c r="AE240" s="177"/>
      <c r="AF240" s="177"/>
      <c r="AG240" s="177">
        <v>21.65</v>
      </c>
      <c r="AH240" s="177"/>
      <c r="AI240" s="177">
        <v>7.2</v>
      </c>
      <c r="AJ240" s="177"/>
      <c r="AK240" s="177"/>
      <c r="AL240" s="177"/>
      <c r="AM240" s="177"/>
      <c r="AN240" s="181"/>
      <c r="AO240" s="177"/>
    </row>
    <row r="241" spans="2:41" ht="21" customHeight="1" x14ac:dyDescent="0.2">
      <c r="B241" s="173" t="s">
        <v>395</v>
      </c>
      <c r="C241" s="149" t="s">
        <v>340</v>
      </c>
      <c r="D241" s="149" t="s">
        <v>237</v>
      </c>
      <c r="E241" s="149" t="s">
        <v>43</v>
      </c>
      <c r="F241" s="174">
        <f t="shared" si="12"/>
        <v>4</v>
      </c>
      <c r="G241" s="176">
        <f t="shared" si="13"/>
        <v>14.4</v>
      </c>
      <c r="H241" s="175">
        <f t="shared" si="14"/>
        <v>22.887500000000003</v>
      </c>
      <c r="I241" s="176">
        <f t="shared" si="15"/>
        <v>27.8</v>
      </c>
      <c r="J241" s="177"/>
      <c r="K241" s="177"/>
      <c r="L241" s="177">
        <v>27.8</v>
      </c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9">
        <v>27.7</v>
      </c>
      <c r="AA241" s="177"/>
      <c r="AB241" s="177"/>
      <c r="AC241" s="177"/>
      <c r="AD241" s="182"/>
      <c r="AE241" s="177"/>
      <c r="AF241" s="177"/>
      <c r="AG241" s="177">
        <v>21.65</v>
      </c>
      <c r="AH241" s="177"/>
      <c r="AI241" s="177">
        <v>14.4</v>
      </c>
      <c r="AJ241" s="177"/>
      <c r="AK241" s="177"/>
      <c r="AL241" s="177"/>
      <c r="AM241" s="177"/>
      <c r="AN241" s="181"/>
      <c r="AO241" s="177"/>
    </row>
    <row r="242" spans="2:41" ht="21" customHeight="1" x14ac:dyDescent="0.2">
      <c r="B242" s="173" t="s">
        <v>396</v>
      </c>
      <c r="C242" s="149" t="s">
        <v>340</v>
      </c>
      <c r="D242" s="149" t="s">
        <v>237</v>
      </c>
      <c r="E242" s="149" t="s">
        <v>48</v>
      </c>
      <c r="F242" s="174">
        <f t="shared" si="12"/>
        <v>2</v>
      </c>
      <c r="G242" s="176">
        <f t="shared" si="13"/>
        <v>14.4</v>
      </c>
      <c r="H242" s="175">
        <f t="shared" si="14"/>
        <v>18.024999999999999</v>
      </c>
      <c r="I242" s="176">
        <f t="shared" si="15"/>
        <v>21.65</v>
      </c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81"/>
      <c r="AE242" s="177"/>
      <c r="AF242" s="177"/>
      <c r="AG242" s="177">
        <v>21.65</v>
      </c>
      <c r="AH242" s="177"/>
      <c r="AI242" s="177">
        <v>14.4</v>
      </c>
      <c r="AJ242" s="177"/>
      <c r="AK242" s="177"/>
      <c r="AL242" s="177"/>
      <c r="AM242" s="177"/>
      <c r="AN242" s="184"/>
      <c r="AO242" s="177"/>
    </row>
    <row r="243" spans="2:41" ht="21" customHeight="1" x14ac:dyDescent="0.2">
      <c r="B243" s="173" t="s">
        <v>396</v>
      </c>
      <c r="C243" s="149" t="s">
        <v>340</v>
      </c>
      <c r="D243" s="149" t="s">
        <v>237</v>
      </c>
      <c r="E243" s="149" t="s">
        <v>49</v>
      </c>
      <c r="F243" s="174">
        <f t="shared" si="12"/>
        <v>2</v>
      </c>
      <c r="G243" s="176">
        <f t="shared" si="13"/>
        <v>7.2</v>
      </c>
      <c r="H243" s="175">
        <f t="shared" si="14"/>
        <v>9</v>
      </c>
      <c r="I243" s="176">
        <f t="shared" si="15"/>
        <v>10.8</v>
      </c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81"/>
      <c r="AE243" s="177"/>
      <c r="AF243" s="177"/>
      <c r="AG243" s="177">
        <v>10.8</v>
      </c>
      <c r="AH243" s="177"/>
      <c r="AI243" s="177">
        <v>7.2</v>
      </c>
      <c r="AJ243" s="177"/>
      <c r="AK243" s="177"/>
      <c r="AL243" s="177"/>
      <c r="AM243" s="177"/>
      <c r="AN243" s="184"/>
      <c r="AO243" s="177"/>
    </row>
    <row r="244" spans="2:41" ht="21" customHeight="1" x14ac:dyDescent="0.2">
      <c r="B244" s="173" t="s">
        <v>396</v>
      </c>
      <c r="C244" s="149" t="s">
        <v>340</v>
      </c>
      <c r="D244" s="149" t="s">
        <v>237</v>
      </c>
      <c r="E244" s="149" t="s">
        <v>83</v>
      </c>
      <c r="F244" s="174">
        <f t="shared" si="12"/>
        <v>2</v>
      </c>
      <c r="G244" s="176">
        <f t="shared" si="13"/>
        <v>7.2</v>
      </c>
      <c r="H244" s="175">
        <f t="shared" si="14"/>
        <v>14.424999999999999</v>
      </c>
      <c r="I244" s="176">
        <f t="shared" si="15"/>
        <v>21.65</v>
      </c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>
        <v>21.65</v>
      </c>
      <c r="AH244" s="177"/>
      <c r="AI244" s="177">
        <v>7.2</v>
      </c>
      <c r="AJ244" s="177"/>
      <c r="AK244" s="177"/>
      <c r="AL244" s="177"/>
      <c r="AM244" s="177"/>
      <c r="AN244" s="184"/>
      <c r="AO244" s="177"/>
    </row>
    <row r="245" spans="2:41" ht="21" customHeight="1" x14ac:dyDescent="0.2">
      <c r="B245" s="173" t="s">
        <v>396</v>
      </c>
      <c r="C245" s="149" t="s">
        <v>340</v>
      </c>
      <c r="D245" s="149" t="s">
        <v>237</v>
      </c>
      <c r="E245" s="149" t="s">
        <v>43</v>
      </c>
      <c r="F245" s="174">
        <f t="shared" si="12"/>
        <v>2</v>
      </c>
      <c r="G245" s="176">
        <f t="shared" si="13"/>
        <v>14.4</v>
      </c>
      <c r="H245" s="175">
        <f t="shared" si="14"/>
        <v>18.024999999999999</v>
      </c>
      <c r="I245" s="176">
        <f t="shared" si="15"/>
        <v>21.65</v>
      </c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>
        <v>21.65</v>
      </c>
      <c r="AH245" s="177"/>
      <c r="AI245" s="177">
        <v>14.4</v>
      </c>
      <c r="AJ245" s="177"/>
      <c r="AK245" s="177"/>
      <c r="AL245" s="177"/>
      <c r="AM245" s="177"/>
      <c r="AN245" s="184"/>
      <c r="AO245" s="177"/>
    </row>
    <row r="246" spans="2:41" ht="21" customHeight="1" x14ac:dyDescent="0.2">
      <c r="B246" s="173" t="s">
        <v>397</v>
      </c>
      <c r="C246" s="149" t="s">
        <v>340</v>
      </c>
      <c r="D246" s="149" t="s">
        <v>237</v>
      </c>
      <c r="E246" s="149" t="s">
        <v>48</v>
      </c>
      <c r="F246" s="174">
        <f t="shared" si="12"/>
        <v>7</v>
      </c>
      <c r="G246" s="176">
        <f t="shared" si="13"/>
        <v>7.1</v>
      </c>
      <c r="H246" s="175">
        <f t="shared" si="14"/>
        <v>19.092857142857138</v>
      </c>
      <c r="I246" s="176">
        <f t="shared" si="15"/>
        <v>30</v>
      </c>
      <c r="J246" s="177"/>
      <c r="K246" s="177"/>
      <c r="L246" s="177">
        <v>23.15</v>
      </c>
      <c r="M246" s="177"/>
      <c r="N246" s="177"/>
      <c r="O246" s="177"/>
      <c r="P246" s="177"/>
      <c r="Q246" s="177"/>
      <c r="R246" s="177">
        <v>16.899999999999999</v>
      </c>
      <c r="S246" s="177"/>
      <c r="T246" s="177"/>
      <c r="U246" s="177"/>
      <c r="V246" s="177">
        <v>30</v>
      </c>
      <c r="W246" s="177"/>
      <c r="X246" s="177"/>
      <c r="Y246" s="177"/>
      <c r="Z246" s="179">
        <v>16.5</v>
      </c>
      <c r="AA246" s="177"/>
      <c r="AB246" s="177">
        <v>20</v>
      </c>
      <c r="AC246" s="177"/>
      <c r="AD246" s="182"/>
      <c r="AE246" s="177"/>
      <c r="AF246" s="177"/>
      <c r="AG246" s="177"/>
      <c r="AH246" s="177"/>
      <c r="AI246" s="177">
        <v>7.1</v>
      </c>
      <c r="AJ246" s="177"/>
      <c r="AK246" s="177"/>
      <c r="AL246" s="177"/>
      <c r="AM246" s="177"/>
      <c r="AN246" s="181">
        <v>20</v>
      </c>
      <c r="AO246" s="177"/>
    </row>
    <row r="247" spans="2:41" ht="21" customHeight="1" x14ac:dyDescent="0.2">
      <c r="B247" s="173" t="s">
        <v>397</v>
      </c>
      <c r="C247" s="149" t="s">
        <v>340</v>
      </c>
      <c r="D247" s="149" t="s">
        <v>237</v>
      </c>
      <c r="E247" s="149" t="s">
        <v>49</v>
      </c>
      <c r="F247" s="174">
        <f t="shared" si="12"/>
        <v>7</v>
      </c>
      <c r="G247" s="176">
        <f t="shared" si="13"/>
        <v>7.1</v>
      </c>
      <c r="H247" s="175">
        <f t="shared" si="14"/>
        <v>11.25</v>
      </c>
      <c r="I247" s="176">
        <f t="shared" si="15"/>
        <v>16.5</v>
      </c>
      <c r="J247" s="177"/>
      <c r="K247" s="177"/>
      <c r="L247" s="177">
        <v>11.95</v>
      </c>
      <c r="M247" s="177"/>
      <c r="N247" s="177"/>
      <c r="O247" s="177"/>
      <c r="P247" s="177"/>
      <c r="Q247" s="177"/>
      <c r="R247" s="177">
        <v>8.1999999999999993</v>
      </c>
      <c r="S247" s="177"/>
      <c r="T247" s="177"/>
      <c r="U247" s="177"/>
      <c r="V247" s="177">
        <v>15</v>
      </c>
      <c r="W247" s="177"/>
      <c r="X247" s="177"/>
      <c r="Y247" s="177"/>
      <c r="Z247" s="179">
        <v>16.5</v>
      </c>
      <c r="AA247" s="177"/>
      <c r="AB247" s="177">
        <v>10</v>
      </c>
      <c r="AC247" s="177"/>
      <c r="AD247" s="182"/>
      <c r="AE247" s="177"/>
      <c r="AF247" s="177"/>
      <c r="AG247" s="177"/>
      <c r="AH247" s="177"/>
      <c r="AI247" s="177">
        <v>7.1</v>
      </c>
      <c r="AJ247" s="177"/>
      <c r="AK247" s="177"/>
      <c r="AL247" s="177"/>
      <c r="AM247" s="177"/>
      <c r="AN247" s="181">
        <v>10</v>
      </c>
      <c r="AO247" s="177"/>
    </row>
    <row r="248" spans="2:41" ht="21" customHeight="1" x14ac:dyDescent="0.2">
      <c r="B248" s="173" t="s">
        <v>397</v>
      </c>
      <c r="C248" s="149" t="s">
        <v>340</v>
      </c>
      <c r="D248" s="149" t="s">
        <v>237</v>
      </c>
      <c r="E248" s="149" t="s">
        <v>83</v>
      </c>
      <c r="F248" s="174">
        <f t="shared" si="12"/>
        <v>7</v>
      </c>
      <c r="G248" s="176">
        <f t="shared" si="13"/>
        <v>7.1</v>
      </c>
      <c r="H248" s="175">
        <f t="shared" si="14"/>
        <v>12.678571428571429</v>
      </c>
      <c r="I248" s="176">
        <f t="shared" si="15"/>
        <v>20</v>
      </c>
      <c r="J248" s="177"/>
      <c r="K248" s="177"/>
      <c r="L248" s="177">
        <v>11.95</v>
      </c>
      <c r="M248" s="177"/>
      <c r="N248" s="177"/>
      <c r="O248" s="177"/>
      <c r="P248" s="177"/>
      <c r="Q248" s="177"/>
      <c r="R248" s="177">
        <v>8.1999999999999993</v>
      </c>
      <c r="S248" s="177"/>
      <c r="T248" s="177"/>
      <c r="U248" s="177"/>
      <c r="V248" s="177">
        <v>15</v>
      </c>
      <c r="W248" s="177"/>
      <c r="X248" s="177"/>
      <c r="Y248" s="177"/>
      <c r="Z248" s="179">
        <v>16.5</v>
      </c>
      <c r="AA248" s="177"/>
      <c r="AB248" s="177">
        <v>10</v>
      </c>
      <c r="AC248" s="177"/>
      <c r="AD248" s="182"/>
      <c r="AE248" s="177"/>
      <c r="AF248" s="177"/>
      <c r="AG248" s="177"/>
      <c r="AH248" s="177"/>
      <c r="AI248" s="177">
        <v>7.1</v>
      </c>
      <c r="AJ248" s="177"/>
      <c r="AK248" s="177"/>
      <c r="AL248" s="177"/>
      <c r="AM248" s="177"/>
      <c r="AN248" s="181">
        <v>20</v>
      </c>
      <c r="AO248" s="177"/>
    </row>
    <row r="249" spans="2:41" ht="21" customHeight="1" x14ac:dyDescent="0.2">
      <c r="B249" s="173" t="s">
        <v>397</v>
      </c>
      <c r="C249" s="149" t="s">
        <v>340</v>
      </c>
      <c r="D249" s="149" t="s">
        <v>237</v>
      </c>
      <c r="E249" s="149" t="s">
        <v>43</v>
      </c>
      <c r="F249" s="174">
        <f t="shared" si="12"/>
        <v>6</v>
      </c>
      <c r="G249" s="176">
        <f t="shared" si="13"/>
        <v>7.1</v>
      </c>
      <c r="H249" s="175">
        <f t="shared" si="14"/>
        <v>12.291666666666666</v>
      </c>
      <c r="I249" s="176">
        <f t="shared" si="15"/>
        <v>20</v>
      </c>
      <c r="J249" s="177"/>
      <c r="K249" s="177"/>
      <c r="L249" s="177">
        <v>11.95</v>
      </c>
      <c r="M249" s="177"/>
      <c r="N249" s="177"/>
      <c r="O249" s="177"/>
      <c r="P249" s="177"/>
      <c r="Q249" s="177"/>
      <c r="R249" s="177">
        <v>8.1999999999999993</v>
      </c>
      <c r="S249" s="177"/>
      <c r="T249" s="177"/>
      <c r="U249" s="177"/>
      <c r="V249" s="177"/>
      <c r="W249" s="177"/>
      <c r="X249" s="177"/>
      <c r="Y249" s="177"/>
      <c r="Z249" s="179">
        <v>16.5</v>
      </c>
      <c r="AA249" s="177"/>
      <c r="AB249" s="177">
        <v>10</v>
      </c>
      <c r="AC249" s="177"/>
      <c r="AD249" s="182"/>
      <c r="AE249" s="177"/>
      <c r="AF249" s="177"/>
      <c r="AG249" s="177"/>
      <c r="AH249" s="177"/>
      <c r="AI249" s="177">
        <v>7.1</v>
      </c>
      <c r="AJ249" s="177"/>
      <c r="AK249" s="177"/>
      <c r="AL249" s="177"/>
      <c r="AM249" s="177"/>
      <c r="AN249" s="181">
        <v>20</v>
      </c>
      <c r="AO249" s="177"/>
    </row>
    <row r="250" spans="2:41" ht="21" customHeight="1" x14ac:dyDescent="0.2">
      <c r="B250" s="173" t="s">
        <v>439</v>
      </c>
      <c r="C250" s="149" t="s">
        <v>440</v>
      </c>
      <c r="D250" s="149" t="s">
        <v>237</v>
      </c>
      <c r="E250" s="149" t="s">
        <v>48</v>
      </c>
      <c r="F250" s="174">
        <f t="shared" si="12"/>
        <v>2</v>
      </c>
      <c r="G250" s="176">
        <f t="shared" si="13"/>
        <v>0</v>
      </c>
      <c r="H250" s="175">
        <f t="shared" si="14"/>
        <v>4.5</v>
      </c>
      <c r="I250" s="176">
        <f t="shared" si="15"/>
        <v>9</v>
      </c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>
        <v>9</v>
      </c>
      <c r="Z250" s="179">
        <v>0</v>
      </c>
      <c r="AA250" s="177"/>
      <c r="AB250" s="177"/>
      <c r="AC250" s="177"/>
      <c r="AD250" s="181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83"/>
      <c r="AO250" s="177"/>
    </row>
    <row r="251" spans="2:41" ht="21" customHeight="1" x14ac:dyDescent="0.2">
      <c r="B251" s="173" t="s">
        <v>439</v>
      </c>
      <c r="C251" s="149" t="s">
        <v>440</v>
      </c>
      <c r="D251" s="149" t="s">
        <v>237</v>
      </c>
      <c r="E251" s="149" t="s">
        <v>49</v>
      </c>
      <c r="F251" s="174">
        <f t="shared" si="12"/>
        <v>1</v>
      </c>
      <c r="G251" s="176">
        <f t="shared" si="13"/>
        <v>0</v>
      </c>
      <c r="H251" s="175">
        <f t="shared" si="14"/>
        <v>0</v>
      </c>
      <c r="I251" s="176">
        <f t="shared" si="15"/>
        <v>0</v>
      </c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9">
        <v>0</v>
      </c>
      <c r="AA251" s="177"/>
      <c r="AB251" s="177"/>
      <c r="AC251" s="177"/>
      <c r="AD251" s="181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</row>
    <row r="252" spans="2:41" ht="21" customHeight="1" x14ac:dyDescent="0.2">
      <c r="B252" s="173" t="s">
        <v>439</v>
      </c>
      <c r="C252" s="149" t="s">
        <v>440</v>
      </c>
      <c r="D252" s="149" t="s">
        <v>237</v>
      </c>
      <c r="E252" s="149" t="s">
        <v>83</v>
      </c>
      <c r="F252" s="174">
        <f t="shared" si="12"/>
        <v>1</v>
      </c>
      <c r="G252" s="176">
        <f t="shared" si="13"/>
        <v>0</v>
      </c>
      <c r="H252" s="175">
        <f t="shared" si="14"/>
        <v>0</v>
      </c>
      <c r="I252" s="176">
        <f t="shared" si="15"/>
        <v>0</v>
      </c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9">
        <v>0</v>
      </c>
      <c r="AA252" s="177"/>
      <c r="AB252" s="177"/>
      <c r="AC252" s="177"/>
      <c r="AD252" s="181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</row>
    <row r="253" spans="2:41" ht="21" customHeight="1" x14ac:dyDescent="0.2">
      <c r="B253" s="173" t="s">
        <v>439</v>
      </c>
      <c r="C253" s="149" t="s">
        <v>440</v>
      </c>
      <c r="D253" s="149" t="s">
        <v>237</v>
      </c>
      <c r="E253" s="149" t="s">
        <v>43</v>
      </c>
      <c r="F253" s="174">
        <f t="shared" si="12"/>
        <v>1</v>
      </c>
      <c r="G253" s="176">
        <f t="shared" si="13"/>
        <v>0</v>
      </c>
      <c r="H253" s="175">
        <f t="shared" si="14"/>
        <v>0</v>
      </c>
      <c r="I253" s="176">
        <f t="shared" si="15"/>
        <v>0</v>
      </c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9">
        <v>0</v>
      </c>
      <c r="AA253" s="177"/>
      <c r="AB253" s="177"/>
      <c r="AC253" s="177"/>
      <c r="AD253" s="181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</row>
    <row r="254" spans="2:41" ht="21" customHeight="1" x14ac:dyDescent="0.2">
      <c r="B254" s="173" t="s">
        <v>385</v>
      </c>
      <c r="C254" s="149" t="s">
        <v>340</v>
      </c>
      <c r="D254" s="149" t="s">
        <v>237</v>
      </c>
      <c r="E254" s="149" t="s">
        <v>48</v>
      </c>
      <c r="F254" s="174">
        <f t="shared" si="12"/>
        <v>28</v>
      </c>
      <c r="G254" s="176">
        <f t="shared" si="13"/>
        <v>31.25</v>
      </c>
      <c r="H254" s="175">
        <f t="shared" si="14"/>
        <v>66.008214285714274</v>
      </c>
      <c r="I254" s="176">
        <f t="shared" si="15"/>
        <v>168</v>
      </c>
      <c r="J254" s="177">
        <v>46.5</v>
      </c>
      <c r="K254" s="177">
        <v>101.5</v>
      </c>
      <c r="L254" s="177">
        <v>47.7</v>
      </c>
      <c r="M254" s="177">
        <v>90.75</v>
      </c>
      <c r="N254" s="177"/>
      <c r="O254" s="177">
        <v>72</v>
      </c>
      <c r="P254" s="177">
        <v>168</v>
      </c>
      <c r="Q254" s="177"/>
      <c r="R254" s="177">
        <v>66</v>
      </c>
      <c r="S254" s="177">
        <v>65</v>
      </c>
      <c r="T254" s="177">
        <v>34.6</v>
      </c>
      <c r="U254" s="177">
        <v>56.8</v>
      </c>
      <c r="V254" s="177">
        <v>42.7</v>
      </c>
      <c r="W254" s="177">
        <v>68.53</v>
      </c>
      <c r="X254" s="177"/>
      <c r="Y254" s="177">
        <v>62</v>
      </c>
      <c r="Z254" s="179">
        <v>32.1</v>
      </c>
      <c r="AA254" s="177">
        <v>72</v>
      </c>
      <c r="AB254" s="177">
        <v>41</v>
      </c>
      <c r="AC254" s="177">
        <v>60</v>
      </c>
      <c r="AD254" s="181">
        <v>65</v>
      </c>
      <c r="AE254" s="177">
        <v>83.4</v>
      </c>
      <c r="AF254" s="177">
        <v>54.5</v>
      </c>
      <c r="AG254" s="177">
        <v>47.1</v>
      </c>
      <c r="AH254" s="177">
        <v>97.1</v>
      </c>
      <c r="AI254" s="177">
        <v>31.25</v>
      </c>
      <c r="AJ254" s="177"/>
      <c r="AK254" s="177">
        <v>67.099999999999994</v>
      </c>
      <c r="AL254" s="177">
        <v>62</v>
      </c>
      <c r="AM254" s="177">
        <v>93.6</v>
      </c>
      <c r="AN254" s="177">
        <v>55</v>
      </c>
      <c r="AO254" s="177">
        <v>65</v>
      </c>
    </row>
    <row r="255" spans="2:41" ht="21" customHeight="1" x14ac:dyDescent="0.2">
      <c r="B255" s="173" t="s">
        <v>385</v>
      </c>
      <c r="C255" s="149" t="s">
        <v>340</v>
      </c>
      <c r="D255" s="149" t="s">
        <v>237</v>
      </c>
      <c r="E255" s="149" t="s">
        <v>49</v>
      </c>
      <c r="F255" s="174">
        <f t="shared" si="12"/>
        <v>28</v>
      </c>
      <c r="G255" s="176">
        <f t="shared" si="13"/>
        <v>16.5</v>
      </c>
      <c r="H255" s="175">
        <f t="shared" si="14"/>
        <v>40.463214285714287</v>
      </c>
      <c r="I255" s="176">
        <f t="shared" si="15"/>
        <v>84</v>
      </c>
      <c r="J255" s="177">
        <v>27</v>
      </c>
      <c r="K255" s="177">
        <v>57.5</v>
      </c>
      <c r="L255" s="177">
        <v>23.2</v>
      </c>
      <c r="M255" s="177">
        <v>69</v>
      </c>
      <c r="N255" s="177"/>
      <c r="O255" s="177">
        <v>52</v>
      </c>
      <c r="P255" s="177">
        <v>84</v>
      </c>
      <c r="Q255" s="177"/>
      <c r="R255" s="177">
        <v>33</v>
      </c>
      <c r="S255" s="177">
        <v>45</v>
      </c>
      <c r="T255" s="177">
        <v>23</v>
      </c>
      <c r="U255" s="177">
        <v>40.700000000000003</v>
      </c>
      <c r="V255" s="177">
        <v>42.7</v>
      </c>
      <c r="W255" s="177">
        <v>34.270000000000003</v>
      </c>
      <c r="X255" s="177"/>
      <c r="Y255" s="177">
        <v>43.4</v>
      </c>
      <c r="Z255" s="179">
        <v>16.5</v>
      </c>
      <c r="AA255" s="177">
        <v>44.5</v>
      </c>
      <c r="AB255" s="177">
        <v>20.5</v>
      </c>
      <c r="AC255" s="177">
        <v>30</v>
      </c>
      <c r="AD255" s="181">
        <v>52</v>
      </c>
      <c r="AE255" s="177">
        <v>41.7</v>
      </c>
      <c r="AF255" s="177">
        <v>36.1</v>
      </c>
      <c r="AG255" s="177">
        <v>37.65</v>
      </c>
      <c r="AH255" s="177">
        <v>48.55</v>
      </c>
      <c r="AI255" s="177">
        <v>18.75</v>
      </c>
      <c r="AJ255" s="177"/>
      <c r="AK255" s="177">
        <v>33.549999999999997</v>
      </c>
      <c r="AL255" s="177">
        <v>51</v>
      </c>
      <c r="AM255" s="177">
        <v>62.4</v>
      </c>
      <c r="AN255" s="177">
        <v>32.5</v>
      </c>
      <c r="AO255" s="177">
        <v>32.5</v>
      </c>
    </row>
    <row r="256" spans="2:41" ht="21" customHeight="1" x14ac:dyDescent="0.2">
      <c r="B256" s="173" t="s">
        <v>385</v>
      </c>
      <c r="C256" s="149" t="s">
        <v>340</v>
      </c>
      <c r="D256" s="149" t="s">
        <v>237</v>
      </c>
      <c r="E256" s="149" t="s">
        <v>83</v>
      </c>
      <c r="F256" s="174">
        <f t="shared" si="12"/>
        <v>17</v>
      </c>
      <c r="G256" s="176">
        <f t="shared" si="13"/>
        <v>16.5</v>
      </c>
      <c r="H256" s="175">
        <f t="shared" si="14"/>
        <v>41.599999999999994</v>
      </c>
      <c r="I256" s="176">
        <f t="shared" si="15"/>
        <v>69</v>
      </c>
      <c r="J256" s="177">
        <v>27</v>
      </c>
      <c r="K256" s="177">
        <v>57.5</v>
      </c>
      <c r="L256" s="177">
        <v>23.2</v>
      </c>
      <c r="M256" s="177">
        <v>69</v>
      </c>
      <c r="N256" s="177"/>
      <c r="O256" s="177">
        <v>52</v>
      </c>
      <c r="P256" s="177"/>
      <c r="Q256" s="177"/>
      <c r="R256" s="177">
        <v>33</v>
      </c>
      <c r="S256" s="177"/>
      <c r="T256" s="177"/>
      <c r="U256" s="177"/>
      <c r="V256" s="177">
        <v>42.7</v>
      </c>
      <c r="W256" s="177"/>
      <c r="X256" s="177"/>
      <c r="Y256" s="177"/>
      <c r="Z256" s="179">
        <v>16.5</v>
      </c>
      <c r="AA256" s="177"/>
      <c r="AB256" s="177">
        <v>20.5</v>
      </c>
      <c r="AC256" s="177"/>
      <c r="AD256" s="181"/>
      <c r="AE256" s="177"/>
      <c r="AF256" s="177">
        <v>54.5</v>
      </c>
      <c r="AG256" s="177">
        <v>47.1</v>
      </c>
      <c r="AH256" s="177"/>
      <c r="AI256" s="177">
        <v>18.75</v>
      </c>
      <c r="AJ256" s="177"/>
      <c r="AK256" s="177">
        <v>33.549999999999997</v>
      </c>
      <c r="AL256" s="177">
        <v>62</v>
      </c>
      <c r="AM256" s="177">
        <v>62.4</v>
      </c>
      <c r="AN256" s="177">
        <v>55</v>
      </c>
      <c r="AO256" s="177">
        <v>32.5</v>
      </c>
    </row>
    <row r="257" spans="2:41" ht="21" customHeight="1" x14ac:dyDescent="0.2">
      <c r="B257" s="173" t="s">
        <v>385</v>
      </c>
      <c r="C257" s="149" t="s">
        <v>340</v>
      </c>
      <c r="D257" s="149" t="s">
        <v>237</v>
      </c>
      <c r="E257" s="149" t="s">
        <v>43</v>
      </c>
      <c r="F257" s="174">
        <f t="shared" si="12"/>
        <v>13</v>
      </c>
      <c r="G257" s="176">
        <f t="shared" si="13"/>
        <v>18.649999999999999</v>
      </c>
      <c r="H257" s="175">
        <f t="shared" si="14"/>
        <v>40.746153846153852</v>
      </c>
      <c r="I257" s="176">
        <f t="shared" si="15"/>
        <v>62.4</v>
      </c>
      <c r="J257" s="177">
        <v>18.649999999999999</v>
      </c>
      <c r="K257" s="177">
        <v>57.5</v>
      </c>
      <c r="L257" s="177">
        <v>23.2</v>
      </c>
      <c r="M257" s="177"/>
      <c r="N257" s="177"/>
      <c r="O257" s="177"/>
      <c r="P257" s="177"/>
      <c r="Q257" s="177"/>
      <c r="R257" s="177">
        <v>33</v>
      </c>
      <c r="S257" s="177"/>
      <c r="T257" s="177"/>
      <c r="U257" s="177"/>
      <c r="V257" s="177"/>
      <c r="W257" s="177"/>
      <c r="X257" s="177"/>
      <c r="Y257" s="177"/>
      <c r="Z257" s="179">
        <v>32.1</v>
      </c>
      <c r="AA257" s="177"/>
      <c r="AB257" s="177">
        <v>20.5</v>
      </c>
      <c r="AC257" s="177"/>
      <c r="AD257" s="181"/>
      <c r="AE257" s="177"/>
      <c r="AF257" s="177">
        <v>54.5</v>
      </c>
      <c r="AG257" s="177">
        <v>47.1</v>
      </c>
      <c r="AH257" s="177"/>
      <c r="AI257" s="177">
        <v>31.25</v>
      </c>
      <c r="AJ257" s="177"/>
      <c r="AK257" s="177"/>
      <c r="AL257" s="177">
        <v>62</v>
      </c>
      <c r="AM257" s="177">
        <v>62.4</v>
      </c>
      <c r="AN257" s="177">
        <v>55</v>
      </c>
      <c r="AO257" s="177">
        <v>32.5</v>
      </c>
    </row>
    <row r="258" spans="2:41" ht="21" customHeight="1" x14ac:dyDescent="0.2">
      <c r="B258" s="173" t="s">
        <v>418</v>
      </c>
      <c r="C258" s="149" t="s">
        <v>340</v>
      </c>
      <c r="D258" s="149" t="s">
        <v>237</v>
      </c>
      <c r="E258" s="149" t="s">
        <v>48</v>
      </c>
      <c r="F258" s="174">
        <f t="shared" si="12"/>
        <v>11</v>
      </c>
      <c r="G258" s="176">
        <f t="shared" si="13"/>
        <v>17</v>
      </c>
      <c r="H258" s="175">
        <f t="shared" si="14"/>
        <v>54.463636363636354</v>
      </c>
      <c r="I258" s="176">
        <f t="shared" si="15"/>
        <v>101.5</v>
      </c>
      <c r="J258" s="177">
        <v>46.5</v>
      </c>
      <c r="K258" s="177">
        <v>101.5</v>
      </c>
      <c r="L258" s="177">
        <v>47.7</v>
      </c>
      <c r="M258" s="177">
        <v>90.75</v>
      </c>
      <c r="N258" s="177"/>
      <c r="O258" s="177"/>
      <c r="P258" s="177"/>
      <c r="Q258" s="177"/>
      <c r="R258" s="177"/>
      <c r="S258" s="177"/>
      <c r="T258" s="177"/>
      <c r="U258" s="177"/>
      <c r="V258" s="177">
        <v>48</v>
      </c>
      <c r="W258" s="177"/>
      <c r="X258" s="177"/>
      <c r="Y258" s="177">
        <v>62</v>
      </c>
      <c r="Z258" s="179">
        <v>32.1</v>
      </c>
      <c r="AA258" s="177">
        <v>72</v>
      </c>
      <c r="AB258" s="177">
        <v>17</v>
      </c>
      <c r="AC258" s="177"/>
      <c r="AD258" s="182"/>
      <c r="AE258" s="177"/>
      <c r="AF258" s="177"/>
      <c r="AG258" s="177"/>
      <c r="AH258" s="177"/>
      <c r="AI258" s="177">
        <v>31.25</v>
      </c>
      <c r="AJ258" s="177"/>
      <c r="AK258" s="177">
        <v>50.3</v>
      </c>
      <c r="AL258" s="177"/>
      <c r="AM258" s="177"/>
      <c r="AN258" s="177"/>
      <c r="AO258" s="177"/>
    </row>
    <row r="259" spans="2:41" ht="21" customHeight="1" x14ac:dyDescent="0.2">
      <c r="B259" s="173" t="s">
        <v>418</v>
      </c>
      <c r="C259" s="149" t="s">
        <v>340</v>
      </c>
      <c r="D259" s="149" t="s">
        <v>237</v>
      </c>
      <c r="E259" s="149" t="s">
        <v>49</v>
      </c>
      <c r="F259" s="174">
        <f t="shared" si="12"/>
        <v>11</v>
      </c>
      <c r="G259" s="176">
        <f t="shared" si="13"/>
        <v>8.5</v>
      </c>
      <c r="H259" s="175">
        <f t="shared" si="14"/>
        <v>33.045454545454547</v>
      </c>
      <c r="I259" s="176">
        <f t="shared" si="15"/>
        <v>69</v>
      </c>
      <c r="J259" s="177">
        <v>27</v>
      </c>
      <c r="K259" s="177">
        <v>57.5</v>
      </c>
      <c r="L259" s="177">
        <v>23.2</v>
      </c>
      <c r="M259" s="177">
        <v>69</v>
      </c>
      <c r="N259" s="177"/>
      <c r="O259" s="177"/>
      <c r="P259" s="177"/>
      <c r="Q259" s="177"/>
      <c r="R259" s="177"/>
      <c r="S259" s="177"/>
      <c r="T259" s="177"/>
      <c r="U259" s="177"/>
      <c r="V259" s="177">
        <v>30</v>
      </c>
      <c r="W259" s="177"/>
      <c r="X259" s="177"/>
      <c r="Y259" s="177">
        <v>43.4</v>
      </c>
      <c r="Z259" s="179">
        <v>16.5</v>
      </c>
      <c r="AA259" s="177">
        <v>44.5</v>
      </c>
      <c r="AB259" s="177">
        <v>8.5</v>
      </c>
      <c r="AC259" s="177"/>
      <c r="AD259" s="182"/>
      <c r="AE259" s="177"/>
      <c r="AF259" s="177"/>
      <c r="AG259" s="177"/>
      <c r="AH259" s="177"/>
      <c r="AI259" s="177">
        <v>18.75</v>
      </c>
      <c r="AJ259" s="177"/>
      <c r="AK259" s="177">
        <v>25.15</v>
      </c>
      <c r="AL259" s="177"/>
      <c r="AM259" s="177"/>
      <c r="AN259" s="177"/>
      <c r="AO259" s="177"/>
    </row>
    <row r="260" spans="2:41" ht="21" customHeight="1" x14ac:dyDescent="0.2">
      <c r="B260" s="173" t="s">
        <v>418</v>
      </c>
      <c r="C260" s="149" t="s">
        <v>340</v>
      </c>
      <c r="D260" s="149" t="s">
        <v>237</v>
      </c>
      <c r="E260" s="149" t="s">
        <v>83</v>
      </c>
      <c r="F260" s="174">
        <f t="shared" si="12"/>
        <v>9</v>
      </c>
      <c r="G260" s="176">
        <f t="shared" si="13"/>
        <v>8.5</v>
      </c>
      <c r="H260" s="175">
        <f t="shared" si="14"/>
        <v>30.62222222222222</v>
      </c>
      <c r="I260" s="176">
        <f t="shared" si="15"/>
        <v>69</v>
      </c>
      <c r="J260" s="177">
        <v>27</v>
      </c>
      <c r="K260" s="177">
        <v>57.5</v>
      </c>
      <c r="L260" s="177">
        <v>23.2</v>
      </c>
      <c r="M260" s="177">
        <v>69</v>
      </c>
      <c r="N260" s="177"/>
      <c r="O260" s="177"/>
      <c r="P260" s="177"/>
      <c r="Q260" s="177"/>
      <c r="R260" s="177"/>
      <c r="S260" s="177"/>
      <c r="T260" s="177"/>
      <c r="U260" s="177"/>
      <c r="V260" s="177">
        <v>30</v>
      </c>
      <c r="W260" s="177"/>
      <c r="X260" s="177"/>
      <c r="Y260" s="177"/>
      <c r="Z260" s="179">
        <v>16.5</v>
      </c>
      <c r="AA260" s="177"/>
      <c r="AB260" s="177">
        <v>8.5</v>
      </c>
      <c r="AC260" s="177"/>
      <c r="AD260" s="182"/>
      <c r="AE260" s="177"/>
      <c r="AF260" s="177"/>
      <c r="AG260" s="177"/>
      <c r="AH260" s="177"/>
      <c r="AI260" s="177">
        <v>18.75</v>
      </c>
      <c r="AJ260" s="177"/>
      <c r="AK260" s="177">
        <v>25.15</v>
      </c>
      <c r="AL260" s="177"/>
      <c r="AM260" s="177"/>
      <c r="AN260" s="177"/>
      <c r="AO260" s="177"/>
    </row>
    <row r="261" spans="2:41" ht="21" customHeight="1" x14ac:dyDescent="0.2">
      <c r="B261" s="173" t="s">
        <v>418</v>
      </c>
      <c r="C261" s="149" t="s">
        <v>340</v>
      </c>
      <c r="D261" s="149" t="s">
        <v>237</v>
      </c>
      <c r="E261" s="149" t="s">
        <v>43</v>
      </c>
      <c r="F261" s="174">
        <f t="shared" ref="F261:F324" si="16">COUNT(J261:AO261)</f>
        <v>6</v>
      </c>
      <c r="G261" s="176">
        <f t="shared" ref="G261:G324" si="17">MIN(J261:AO261)</f>
        <v>8.5</v>
      </c>
      <c r="H261" s="175">
        <f t="shared" ref="H261:H324" si="18">IF(SUM(J261:AO261)&gt;0,AVERAGE(J261:AO261),0)</f>
        <v>28.533333333333335</v>
      </c>
      <c r="I261" s="176">
        <f t="shared" ref="I261:I324" si="19">MAX(J261:AO261)</f>
        <v>57.5</v>
      </c>
      <c r="J261" s="177">
        <v>18.649999999999999</v>
      </c>
      <c r="K261" s="177">
        <v>57.5</v>
      </c>
      <c r="L261" s="177">
        <v>23.2</v>
      </c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9">
        <v>32.1</v>
      </c>
      <c r="AA261" s="177"/>
      <c r="AB261" s="177">
        <v>8.5</v>
      </c>
      <c r="AC261" s="177"/>
      <c r="AD261" s="182"/>
      <c r="AE261" s="177"/>
      <c r="AF261" s="177"/>
      <c r="AG261" s="177"/>
      <c r="AH261" s="177"/>
      <c r="AI261" s="177">
        <v>31.25</v>
      </c>
      <c r="AJ261" s="177"/>
      <c r="AK261" s="177"/>
      <c r="AL261" s="177"/>
      <c r="AM261" s="177"/>
      <c r="AN261" s="177"/>
      <c r="AO261" s="177"/>
    </row>
    <row r="262" spans="2:41" ht="21" customHeight="1" x14ac:dyDescent="0.2">
      <c r="B262" s="173" t="s">
        <v>419</v>
      </c>
      <c r="C262" s="149" t="s">
        <v>340</v>
      </c>
      <c r="D262" s="149" t="s">
        <v>237</v>
      </c>
      <c r="E262" s="149" t="s">
        <v>48</v>
      </c>
      <c r="F262" s="174">
        <f t="shared" si="16"/>
        <v>3</v>
      </c>
      <c r="G262" s="176">
        <f t="shared" si="17"/>
        <v>48</v>
      </c>
      <c r="H262" s="175">
        <f t="shared" si="18"/>
        <v>73.833333333333329</v>
      </c>
      <c r="I262" s="176">
        <f t="shared" si="19"/>
        <v>101.5</v>
      </c>
      <c r="J262" s="177"/>
      <c r="K262" s="177">
        <v>101.5</v>
      </c>
      <c r="L262" s="177"/>
      <c r="M262" s="177"/>
      <c r="N262" s="177"/>
      <c r="O262" s="177">
        <v>72</v>
      </c>
      <c r="P262" s="177"/>
      <c r="Q262" s="177"/>
      <c r="R262" s="177"/>
      <c r="S262" s="177"/>
      <c r="T262" s="177"/>
      <c r="U262" s="177"/>
      <c r="V262" s="177">
        <v>48</v>
      </c>
      <c r="W262" s="177"/>
      <c r="X262" s="177"/>
      <c r="Y262" s="177"/>
      <c r="Z262" s="185"/>
      <c r="AA262" s="177"/>
      <c r="AB262" s="177"/>
      <c r="AC262" s="177"/>
      <c r="AD262" s="181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</row>
    <row r="263" spans="2:41" ht="21" customHeight="1" x14ac:dyDescent="0.2">
      <c r="B263" s="173" t="s">
        <v>419</v>
      </c>
      <c r="C263" s="149" t="s">
        <v>340</v>
      </c>
      <c r="D263" s="149" t="s">
        <v>237</v>
      </c>
      <c r="E263" s="149" t="s">
        <v>49</v>
      </c>
      <c r="F263" s="174">
        <f t="shared" si="16"/>
        <v>3</v>
      </c>
      <c r="G263" s="176">
        <f t="shared" si="17"/>
        <v>30</v>
      </c>
      <c r="H263" s="175">
        <f t="shared" si="18"/>
        <v>46.5</v>
      </c>
      <c r="I263" s="176">
        <f t="shared" si="19"/>
        <v>57.5</v>
      </c>
      <c r="J263" s="177"/>
      <c r="K263" s="177">
        <v>57.5</v>
      </c>
      <c r="L263" s="177"/>
      <c r="M263" s="177"/>
      <c r="N263" s="177"/>
      <c r="O263" s="177">
        <v>52</v>
      </c>
      <c r="P263" s="177"/>
      <c r="Q263" s="177"/>
      <c r="R263" s="177"/>
      <c r="S263" s="177"/>
      <c r="T263" s="177"/>
      <c r="U263" s="177"/>
      <c r="V263" s="177">
        <v>30</v>
      </c>
      <c r="W263" s="177"/>
      <c r="X263" s="177"/>
      <c r="Y263" s="177"/>
      <c r="Z263" s="185"/>
      <c r="AA263" s="177"/>
      <c r="AB263" s="177"/>
      <c r="AC263" s="177"/>
      <c r="AD263" s="181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</row>
    <row r="264" spans="2:41" ht="21" customHeight="1" x14ac:dyDescent="0.2">
      <c r="B264" s="173" t="s">
        <v>419</v>
      </c>
      <c r="C264" s="149" t="s">
        <v>340</v>
      </c>
      <c r="D264" s="149" t="s">
        <v>237</v>
      </c>
      <c r="E264" s="149" t="s">
        <v>83</v>
      </c>
      <c r="F264" s="174">
        <f t="shared" si="16"/>
        <v>3</v>
      </c>
      <c r="G264" s="176">
        <f t="shared" si="17"/>
        <v>30</v>
      </c>
      <c r="H264" s="175">
        <f t="shared" si="18"/>
        <v>46.5</v>
      </c>
      <c r="I264" s="176">
        <f t="shared" si="19"/>
        <v>57.5</v>
      </c>
      <c r="J264" s="177"/>
      <c r="K264" s="177">
        <v>57.5</v>
      </c>
      <c r="L264" s="177"/>
      <c r="M264" s="177"/>
      <c r="N264" s="177"/>
      <c r="O264" s="177">
        <v>52</v>
      </c>
      <c r="P264" s="177"/>
      <c r="Q264" s="177"/>
      <c r="R264" s="177"/>
      <c r="S264" s="177"/>
      <c r="T264" s="177"/>
      <c r="U264" s="177"/>
      <c r="V264" s="177">
        <v>30</v>
      </c>
      <c r="W264" s="177"/>
      <c r="X264" s="177"/>
      <c r="Y264" s="177"/>
      <c r="Z264" s="185"/>
      <c r="AA264" s="177"/>
      <c r="AB264" s="177"/>
      <c r="AC264" s="177"/>
      <c r="AD264" s="181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</row>
    <row r="265" spans="2:41" ht="21" customHeight="1" x14ac:dyDescent="0.2">
      <c r="B265" s="173" t="s">
        <v>419</v>
      </c>
      <c r="C265" s="149" t="s">
        <v>340</v>
      </c>
      <c r="D265" s="149" t="s">
        <v>237</v>
      </c>
      <c r="E265" s="149" t="s">
        <v>43</v>
      </c>
      <c r="F265" s="174">
        <f t="shared" si="16"/>
        <v>1</v>
      </c>
      <c r="G265" s="176">
        <f t="shared" si="17"/>
        <v>57.5</v>
      </c>
      <c r="H265" s="175">
        <f t="shared" si="18"/>
        <v>57.5</v>
      </c>
      <c r="I265" s="176">
        <f t="shared" si="19"/>
        <v>57.5</v>
      </c>
      <c r="J265" s="177"/>
      <c r="K265" s="177">
        <v>57.5</v>
      </c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85"/>
      <c r="AA265" s="177"/>
      <c r="AB265" s="177"/>
      <c r="AC265" s="177"/>
      <c r="AD265" s="181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</row>
    <row r="266" spans="2:41" ht="21" customHeight="1" x14ac:dyDescent="0.2">
      <c r="B266" s="173" t="s">
        <v>434</v>
      </c>
      <c r="C266" s="149" t="s">
        <v>340</v>
      </c>
      <c r="D266" s="149" t="s">
        <v>237</v>
      </c>
      <c r="E266" s="149" t="s">
        <v>48</v>
      </c>
      <c r="F266" s="174">
        <f t="shared" si="16"/>
        <v>22</v>
      </c>
      <c r="G266" s="176">
        <f t="shared" si="17"/>
        <v>31.25</v>
      </c>
      <c r="H266" s="175">
        <f t="shared" si="18"/>
        <v>59.449999999999996</v>
      </c>
      <c r="I266" s="176">
        <f t="shared" si="19"/>
        <v>101.5</v>
      </c>
      <c r="J266" s="177">
        <v>46.5</v>
      </c>
      <c r="K266" s="177">
        <v>101.5</v>
      </c>
      <c r="L266" s="177">
        <v>47.7</v>
      </c>
      <c r="M266" s="177"/>
      <c r="N266" s="177">
        <v>90</v>
      </c>
      <c r="O266" s="177">
        <v>72</v>
      </c>
      <c r="P266" s="177"/>
      <c r="Q266" s="177"/>
      <c r="R266" s="177">
        <v>66</v>
      </c>
      <c r="S266" s="177">
        <v>65</v>
      </c>
      <c r="T266" s="177">
        <v>34.6</v>
      </c>
      <c r="U266" s="177">
        <v>55.45</v>
      </c>
      <c r="V266" s="177">
        <v>42.7</v>
      </c>
      <c r="W266" s="177"/>
      <c r="X266" s="177"/>
      <c r="Y266" s="177"/>
      <c r="Z266" s="179">
        <v>40.1</v>
      </c>
      <c r="AA266" s="177">
        <v>70</v>
      </c>
      <c r="AB266" s="177">
        <v>51</v>
      </c>
      <c r="AC266" s="177">
        <v>60</v>
      </c>
      <c r="AD266" s="181"/>
      <c r="AE266" s="177">
        <v>83.4</v>
      </c>
      <c r="AF266" s="177">
        <v>54.5</v>
      </c>
      <c r="AG266" s="177">
        <v>47.1</v>
      </c>
      <c r="AH266" s="177"/>
      <c r="AI266" s="177">
        <v>31.25</v>
      </c>
      <c r="AJ266" s="177"/>
      <c r="AK266" s="177">
        <v>67.099999999999994</v>
      </c>
      <c r="AL266" s="177">
        <v>62</v>
      </c>
      <c r="AM266" s="177"/>
      <c r="AN266" s="177">
        <v>55</v>
      </c>
      <c r="AO266" s="177">
        <v>65</v>
      </c>
    </row>
    <row r="267" spans="2:41" ht="21" customHeight="1" x14ac:dyDescent="0.2">
      <c r="B267" s="173" t="s">
        <v>434</v>
      </c>
      <c r="C267" s="149" t="s">
        <v>340</v>
      </c>
      <c r="D267" s="149" t="s">
        <v>237</v>
      </c>
      <c r="E267" s="149" t="s">
        <v>49</v>
      </c>
      <c r="F267" s="174">
        <f t="shared" si="16"/>
        <v>21</v>
      </c>
      <c r="G267" s="176">
        <f t="shared" si="17"/>
        <v>18.75</v>
      </c>
      <c r="H267" s="175">
        <f t="shared" si="18"/>
        <v>35.897619047619045</v>
      </c>
      <c r="I267" s="176">
        <f t="shared" si="19"/>
        <v>57.5</v>
      </c>
      <c r="J267" s="177">
        <v>27</v>
      </c>
      <c r="K267" s="177">
        <v>57.5</v>
      </c>
      <c r="L267" s="177">
        <v>23.2</v>
      </c>
      <c r="M267" s="177"/>
      <c r="N267" s="177"/>
      <c r="O267" s="177">
        <v>52</v>
      </c>
      <c r="P267" s="177"/>
      <c r="Q267" s="177"/>
      <c r="R267" s="177">
        <v>33</v>
      </c>
      <c r="S267" s="177">
        <v>45</v>
      </c>
      <c r="T267" s="177">
        <v>23</v>
      </c>
      <c r="U267" s="177">
        <v>41.2</v>
      </c>
      <c r="V267" s="177">
        <v>42.7</v>
      </c>
      <c r="W267" s="177"/>
      <c r="X267" s="177"/>
      <c r="Y267" s="177"/>
      <c r="Z267" s="179">
        <v>20.5</v>
      </c>
      <c r="AA267" s="177">
        <v>44.5</v>
      </c>
      <c r="AB267" s="177">
        <v>30.5</v>
      </c>
      <c r="AC267" s="177">
        <v>30</v>
      </c>
      <c r="AD267" s="181"/>
      <c r="AE267" s="177">
        <v>41.7</v>
      </c>
      <c r="AF267" s="177">
        <v>36.1</v>
      </c>
      <c r="AG267" s="177">
        <v>37.65</v>
      </c>
      <c r="AH267" s="177"/>
      <c r="AI267" s="177">
        <v>18.75</v>
      </c>
      <c r="AJ267" s="177"/>
      <c r="AK267" s="177">
        <v>33.549999999999997</v>
      </c>
      <c r="AL267" s="177">
        <v>51</v>
      </c>
      <c r="AM267" s="177"/>
      <c r="AN267" s="177">
        <v>32.5</v>
      </c>
      <c r="AO267" s="177">
        <v>32.5</v>
      </c>
    </row>
    <row r="268" spans="2:41" ht="21" customHeight="1" x14ac:dyDescent="0.2">
      <c r="B268" s="173" t="s">
        <v>434</v>
      </c>
      <c r="C268" s="149" t="s">
        <v>340</v>
      </c>
      <c r="D268" s="149" t="s">
        <v>237</v>
      </c>
      <c r="E268" s="149" t="s">
        <v>83</v>
      </c>
      <c r="F268" s="174">
        <f t="shared" si="16"/>
        <v>15</v>
      </c>
      <c r="G268" s="176">
        <f t="shared" si="17"/>
        <v>18.75</v>
      </c>
      <c r="H268" s="175">
        <f t="shared" si="18"/>
        <v>39.32</v>
      </c>
      <c r="I268" s="176">
        <f t="shared" si="19"/>
        <v>62</v>
      </c>
      <c r="J268" s="177">
        <v>27</v>
      </c>
      <c r="K268" s="177">
        <v>57.5</v>
      </c>
      <c r="L268" s="177">
        <v>23.2</v>
      </c>
      <c r="M268" s="177"/>
      <c r="N268" s="177"/>
      <c r="O268" s="177">
        <v>52</v>
      </c>
      <c r="P268" s="177"/>
      <c r="Q268" s="177"/>
      <c r="R268" s="177">
        <v>33</v>
      </c>
      <c r="S268" s="177"/>
      <c r="T268" s="177"/>
      <c r="U268" s="177"/>
      <c r="V268" s="177">
        <v>42.7</v>
      </c>
      <c r="W268" s="177"/>
      <c r="X268" s="177"/>
      <c r="Y268" s="177"/>
      <c r="Z268" s="179">
        <v>20.5</v>
      </c>
      <c r="AA268" s="177"/>
      <c r="AB268" s="177">
        <v>30.5</v>
      </c>
      <c r="AC268" s="177"/>
      <c r="AD268" s="181"/>
      <c r="AE268" s="177"/>
      <c r="AF268" s="177">
        <v>54.5</v>
      </c>
      <c r="AG268" s="177">
        <v>47.1</v>
      </c>
      <c r="AH268" s="177"/>
      <c r="AI268" s="177">
        <v>18.75</v>
      </c>
      <c r="AJ268" s="177"/>
      <c r="AK268" s="177">
        <v>33.549999999999997</v>
      </c>
      <c r="AL268" s="177">
        <v>62</v>
      </c>
      <c r="AM268" s="177"/>
      <c r="AN268" s="177">
        <v>55</v>
      </c>
      <c r="AO268" s="177">
        <v>32.5</v>
      </c>
    </row>
    <row r="269" spans="2:41" ht="21" customHeight="1" x14ac:dyDescent="0.2">
      <c r="B269" s="173" t="s">
        <v>434</v>
      </c>
      <c r="C269" s="149" t="s">
        <v>340</v>
      </c>
      <c r="D269" s="149" t="s">
        <v>237</v>
      </c>
      <c r="E269" s="149" t="s">
        <v>43</v>
      </c>
      <c r="F269" s="174">
        <f t="shared" si="16"/>
        <v>12</v>
      </c>
      <c r="G269" s="176">
        <f t="shared" si="17"/>
        <v>18.649999999999999</v>
      </c>
      <c r="H269" s="175">
        <f t="shared" si="18"/>
        <v>40.44166666666667</v>
      </c>
      <c r="I269" s="176">
        <f t="shared" si="19"/>
        <v>62</v>
      </c>
      <c r="J269" s="177">
        <v>18.649999999999999</v>
      </c>
      <c r="K269" s="177">
        <v>57.5</v>
      </c>
      <c r="L269" s="177">
        <v>23.2</v>
      </c>
      <c r="M269" s="177"/>
      <c r="N269" s="177"/>
      <c r="O269" s="177"/>
      <c r="P269" s="177"/>
      <c r="Q269" s="177"/>
      <c r="R269" s="177">
        <v>33</v>
      </c>
      <c r="S269" s="177"/>
      <c r="T269" s="177"/>
      <c r="U269" s="177"/>
      <c r="V269" s="177"/>
      <c r="W269" s="177"/>
      <c r="X269" s="177"/>
      <c r="Y269" s="177"/>
      <c r="Z269" s="179">
        <v>40.1</v>
      </c>
      <c r="AA269" s="177"/>
      <c r="AB269" s="177">
        <v>30.5</v>
      </c>
      <c r="AC269" s="177"/>
      <c r="AD269" s="181"/>
      <c r="AE269" s="177"/>
      <c r="AF269" s="177">
        <v>54.5</v>
      </c>
      <c r="AG269" s="177">
        <v>47.1</v>
      </c>
      <c r="AH269" s="177"/>
      <c r="AI269" s="177">
        <v>31.25</v>
      </c>
      <c r="AJ269" s="177"/>
      <c r="AK269" s="177"/>
      <c r="AL269" s="177">
        <v>62</v>
      </c>
      <c r="AM269" s="177"/>
      <c r="AN269" s="177">
        <v>55</v>
      </c>
      <c r="AO269" s="177">
        <v>32.5</v>
      </c>
    </row>
    <row r="270" spans="2:41" ht="21" customHeight="1" x14ac:dyDescent="0.2">
      <c r="B270" s="173" t="s">
        <v>435</v>
      </c>
      <c r="C270" s="149" t="s">
        <v>340</v>
      </c>
      <c r="D270" s="149" t="s">
        <v>237</v>
      </c>
      <c r="E270" s="149" t="s">
        <v>48</v>
      </c>
      <c r="F270" s="174">
        <f t="shared" si="16"/>
        <v>9</v>
      </c>
      <c r="G270" s="176">
        <f t="shared" si="17"/>
        <v>27</v>
      </c>
      <c r="H270" s="175">
        <f t="shared" si="18"/>
        <v>51.372222222222227</v>
      </c>
      <c r="I270" s="176">
        <f t="shared" si="19"/>
        <v>101.5</v>
      </c>
      <c r="J270" s="177">
        <v>46.5</v>
      </c>
      <c r="K270" s="177">
        <v>101.5</v>
      </c>
      <c r="L270" s="177">
        <v>47.7</v>
      </c>
      <c r="M270" s="177"/>
      <c r="N270" s="177"/>
      <c r="O270" s="177"/>
      <c r="P270" s="177"/>
      <c r="Q270" s="177"/>
      <c r="R270" s="177"/>
      <c r="S270" s="177"/>
      <c r="T270" s="177"/>
      <c r="U270" s="177"/>
      <c r="V270" s="177">
        <v>48</v>
      </c>
      <c r="W270" s="177"/>
      <c r="X270" s="177"/>
      <c r="Y270" s="177"/>
      <c r="Z270" s="179">
        <v>40.1</v>
      </c>
      <c r="AA270" s="177">
        <v>70</v>
      </c>
      <c r="AB270" s="177">
        <v>27</v>
      </c>
      <c r="AC270" s="177"/>
      <c r="AD270" s="181"/>
      <c r="AE270" s="177"/>
      <c r="AF270" s="177"/>
      <c r="AG270" s="177"/>
      <c r="AH270" s="177"/>
      <c r="AI270" s="177">
        <v>31.25</v>
      </c>
      <c r="AJ270" s="177"/>
      <c r="AK270" s="177">
        <v>50.3</v>
      </c>
      <c r="AL270" s="177"/>
      <c r="AM270" s="177"/>
      <c r="AN270" s="177"/>
      <c r="AO270" s="177"/>
    </row>
    <row r="271" spans="2:41" ht="21" customHeight="1" x14ac:dyDescent="0.2">
      <c r="B271" s="173" t="s">
        <v>435</v>
      </c>
      <c r="C271" s="149" t="s">
        <v>340</v>
      </c>
      <c r="D271" s="149" t="s">
        <v>237</v>
      </c>
      <c r="E271" s="149" t="s">
        <v>49</v>
      </c>
      <c r="F271" s="174">
        <f t="shared" si="16"/>
        <v>9</v>
      </c>
      <c r="G271" s="176">
        <f t="shared" si="17"/>
        <v>18.75</v>
      </c>
      <c r="H271" s="175">
        <f t="shared" si="18"/>
        <v>30.566666666666663</v>
      </c>
      <c r="I271" s="176">
        <f t="shared" si="19"/>
        <v>57.5</v>
      </c>
      <c r="J271" s="177">
        <v>27</v>
      </c>
      <c r="K271" s="177">
        <v>57.5</v>
      </c>
      <c r="L271" s="177">
        <v>23.2</v>
      </c>
      <c r="M271" s="177"/>
      <c r="N271" s="177"/>
      <c r="O271" s="177"/>
      <c r="P271" s="177"/>
      <c r="Q271" s="177"/>
      <c r="R271" s="177"/>
      <c r="S271" s="177"/>
      <c r="T271" s="177"/>
      <c r="U271" s="177"/>
      <c r="V271" s="177">
        <v>30</v>
      </c>
      <c r="W271" s="177"/>
      <c r="X271" s="177"/>
      <c r="Y271" s="177"/>
      <c r="Z271" s="179">
        <v>20.5</v>
      </c>
      <c r="AA271" s="177">
        <v>44.5</v>
      </c>
      <c r="AB271" s="177">
        <v>28.5</v>
      </c>
      <c r="AC271" s="177"/>
      <c r="AD271" s="181"/>
      <c r="AE271" s="177"/>
      <c r="AF271" s="177"/>
      <c r="AG271" s="177"/>
      <c r="AH271" s="177"/>
      <c r="AI271" s="177">
        <v>18.75</v>
      </c>
      <c r="AJ271" s="177"/>
      <c r="AK271" s="177">
        <v>25.15</v>
      </c>
      <c r="AL271" s="177"/>
      <c r="AM271" s="177"/>
      <c r="AN271" s="177"/>
      <c r="AO271" s="177"/>
    </row>
    <row r="272" spans="2:41" ht="21" customHeight="1" x14ac:dyDescent="0.2">
      <c r="B272" s="173" t="s">
        <v>435</v>
      </c>
      <c r="C272" s="149" t="s">
        <v>340</v>
      </c>
      <c r="D272" s="149" t="s">
        <v>237</v>
      </c>
      <c r="E272" s="149" t="s">
        <v>83</v>
      </c>
      <c r="F272" s="174">
        <f t="shared" si="16"/>
        <v>8</v>
      </c>
      <c r="G272" s="176">
        <f t="shared" si="17"/>
        <v>18.75</v>
      </c>
      <c r="H272" s="175">
        <f t="shared" si="18"/>
        <v>28.824999999999999</v>
      </c>
      <c r="I272" s="176">
        <f t="shared" si="19"/>
        <v>57.5</v>
      </c>
      <c r="J272" s="177">
        <v>27</v>
      </c>
      <c r="K272" s="177">
        <v>57.5</v>
      </c>
      <c r="L272" s="177">
        <v>23.2</v>
      </c>
      <c r="M272" s="177"/>
      <c r="N272" s="177"/>
      <c r="O272" s="177"/>
      <c r="P272" s="177"/>
      <c r="Q272" s="177"/>
      <c r="R272" s="177"/>
      <c r="S272" s="177"/>
      <c r="T272" s="177"/>
      <c r="U272" s="177"/>
      <c r="V272" s="177">
        <v>30</v>
      </c>
      <c r="W272" s="177"/>
      <c r="X272" s="177"/>
      <c r="Y272" s="177"/>
      <c r="Z272" s="179">
        <v>20.5</v>
      </c>
      <c r="AA272" s="177"/>
      <c r="AB272" s="177">
        <v>28.5</v>
      </c>
      <c r="AC272" s="177"/>
      <c r="AD272" s="186"/>
      <c r="AE272" s="177"/>
      <c r="AF272" s="177"/>
      <c r="AG272" s="177"/>
      <c r="AH272" s="177"/>
      <c r="AI272" s="177">
        <v>18.75</v>
      </c>
      <c r="AJ272" s="177"/>
      <c r="AK272" s="177">
        <v>25.15</v>
      </c>
      <c r="AL272" s="177"/>
      <c r="AM272" s="177"/>
      <c r="AN272" s="177"/>
      <c r="AO272" s="177"/>
    </row>
    <row r="273" spans="2:41" ht="21" customHeight="1" x14ac:dyDescent="0.2">
      <c r="B273" s="173" t="s">
        <v>435</v>
      </c>
      <c r="C273" s="149" t="s">
        <v>340</v>
      </c>
      <c r="D273" s="149" t="s">
        <v>237</v>
      </c>
      <c r="E273" s="149" t="s">
        <v>43</v>
      </c>
      <c r="F273" s="174">
        <f t="shared" si="16"/>
        <v>6</v>
      </c>
      <c r="G273" s="176">
        <f t="shared" si="17"/>
        <v>18.649999999999999</v>
      </c>
      <c r="H273" s="175">
        <f t="shared" si="18"/>
        <v>33.200000000000003</v>
      </c>
      <c r="I273" s="176">
        <f t="shared" si="19"/>
        <v>57.5</v>
      </c>
      <c r="J273" s="177">
        <v>18.649999999999999</v>
      </c>
      <c r="K273" s="177">
        <v>57.5</v>
      </c>
      <c r="L273" s="177">
        <v>23.2</v>
      </c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9">
        <v>40.1</v>
      </c>
      <c r="AA273" s="177"/>
      <c r="AB273" s="177">
        <v>28.5</v>
      </c>
      <c r="AC273" s="177"/>
      <c r="AD273" s="186"/>
      <c r="AE273" s="177"/>
      <c r="AF273" s="177"/>
      <c r="AG273" s="177"/>
      <c r="AH273" s="177"/>
      <c r="AI273" s="177">
        <v>31.25</v>
      </c>
      <c r="AJ273" s="177"/>
      <c r="AK273" s="177"/>
      <c r="AL273" s="177"/>
      <c r="AM273" s="177"/>
      <c r="AN273" s="177"/>
      <c r="AO273" s="177"/>
    </row>
    <row r="274" spans="2:41" ht="21" customHeight="1" x14ac:dyDescent="0.2">
      <c r="B274" s="173" t="s">
        <v>436</v>
      </c>
      <c r="C274" s="149" t="s">
        <v>340</v>
      </c>
      <c r="D274" s="149" t="s">
        <v>237</v>
      </c>
      <c r="E274" s="149" t="s">
        <v>48</v>
      </c>
      <c r="F274" s="174">
        <f t="shared" si="16"/>
        <v>3</v>
      </c>
      <c r="G274" s="176">
        <f t="shared" si="17"/>
        <v>48</v>
      </c>
      <c r="H274" s="175">
        <f t="shared" si="18"/>
        <v>73.833333333333329</v>
      </c>
      <c r="I274" s="176">
        <f t="shared" si="19"/>
        <v>101.5</v>
      </c>
      <c r="J274" s="177"/>
      <c r="K274" s="177">
        <v>101.5</v>
      </c>
      <c r="L274" s="177"/>
      <c r="M274" s="177"/>
      <c r="N274" s="177"/>
      <c r="O274" s="177">
        <v>72</v>
      </c>
      <c r="P274" s="177"/>
      <c r="Q274" s="177"/>
      <c r="R274" s="177"/>
      <c r="S274" s="177"/>
      <c r="T274" s="177"/>
      <c r="U274" s="177"/>
      <c r="V274" s="177">
        <v>48</v>
      </c>
      <c r="W274" s="177"/>
      <c r="X274" s="177"/>
      <c r="Y274" s="177"/>
      <c r="Z274" s="185"/>
      <c r="AA274" s="177"/>
      <c r="AB274" s="177"/>
      <c r="AC274" s="177"/>
      <c r="AD274" s="181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</row>
    <row r="275" spans="2:41" ht="21" customHeight="1" x14ac:dyDescent="0.2">
      <c r="B275" s="173" t="s">
        <v>436</v>
      </c>
      <c r="C275" s="149" t="s">
        <v>340</v>
      </c>
      <c r="D275" s="149" t="s">
        <v>237</v>
      </c>
      <c r="E275" s="149" t="s">
        <v>49</v>
      </c>
      <c r="F275" s="174">
        <f t="shared" si="16"/>
        <v>3</v>
      </c>
      <c r="G275" s="176">
        <f t="shared" si="17"/>
        <v>30</v>
      </c>
      <c r="H275" s="175">
        <f t="shared" si="18"/>
        <v>46.5</v>
      </c>
      <c r="I275" s="176">
        <f t="shared" si="19"/>
        <v>57.5</v>
      </c>
      <c r="J275" s="177"/>
      <c r="K275" s="177">
        <v>57.5</v>
      </c>
      <c r="L275" s="177"/>
      <c r="M275" s="177"/>
      <c r="N275" s="177"/>
      <c r="O275" s="177">
        <v>52</v>
      </c>
      <c r="P275" s="177"/>
      <c r="Q275" s="177"/>
      <c r="R275" s="177"/>
      <c r="S275" s="177"/>
      <c r="T275" s="177"/>
      <c r="U275" s="177"/>
      <c r="V275" s="177">
        <v>30</v>
      </c>
      <c r="W275" s="177"/>
      <c r="X275" s="177"/>
      <c r="Y275" s="177"/>
      <c r="Z275" s="177"/>
      <c r="AA275" s="177"/>
      <c r="AB275" s="177"/>
      <c r="AC275" s="177"/>
      <c r="AD275" s="181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</row>
    <row r="276" spans="2:41" ht="21" customHeight="1" x14ac:dyDescent="0.2">
      <c r="B276" s="173" t="s">
        <v>436</v>
      </c>
      <c r="C276" s="149" t="s">
        <v>340</v>
      </c>
      <c r="D276" s="149" t="s">
        <v>237</v>
      </c>
      <c r="E276" s="149" t="s">
        <v>83</v>
      </c>
      <c r="F276" s="174">
        <f t="shared" si="16"/>
        <v>3</v>
      </c>
      <c r="G276" s="176">
        <f t="shared" si="17"/>
        <v>30</v>
      </c>
      <c r="H276" s="175">
        <f t="shared" si="18"/>
        <v>46.5</v>
      </c>
      <c r="I276" s="176">
        <f t="shared" si="19"/>
        <v>57.5</v>
      </c>
      <c r="J276" s="177"/>
      <c r="K276" s="177">
        <v>57.5</v>
      </c>
      <c r="L276" s="177"/>
      <c r="M276" s="177"/>
      <c r="N276" s="177"/>
      <c r="O276" s="177">
        <v>52</v>
      </c>
      <c r="P276" s="177"/>
      <c r="Q276" s="177"/>
      <c r="R276" s="177"/>
      <c r="S276" s="177"/>
      <c r="T276" s="177"/>
      <c r="U276" s="177"/>
      <c r="V276" s="177">
        <v>30</v>
      </c>
      <c r="W276" s="177"/>
      <c r="X276" s="177"/>
      <c r="Y276" s="177"/>
      <c r="Z276" s="177"/>
      <c r="AA276" s="177"/>
      <c r="AB276" s="177"/>
      <c r="AC276" s="177"/>
      <c r="AD276" s="181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</row>
    <row r="277" spans="2:41" ht="21" customHeight="1" x14ac:dyDescent="0.2">
      <c r="B277" s="173" t="s">
        <v>436</v>
      </c>
      <c r="C277" s="149" t="s">
        <v>340</v>
      </c>
      <c r="D277" s="149" t="s">
        <v>237</v>
      </c>
      <c r="E277" s="149" t="s">
        <v>43</v>
      </c>
      <c r="F277" s="174">
        <f t="shared" si="16"/>
        <v>1</v>
      </c>
      <c r="G277" s="176">
        <f t="shared" si="17"/>
        <v>57.5</v>
      </c>
      <c r="H277" s="175">
        <f t="shared" si="18"/>
        <v>57.5</v>
      </c>
      <c r="I277" s="176">
        <f t="shared" si="19"/>
        <v>57.5</v>
      </c>
      <c r="J277" s="177"/>
      <c r="K277" s="177">
        <v>57.5</v>
      </c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81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O277" s="177"/>
    </row>
    <row r="278" spans="2:41" ht="21" customHeight="1" x14ac:dyDescent="0.2">
      <c r="B278" s="173" t="s">
        <v>420</v>
      </c>
      <c r="C278" s="149" t="s">
        <v>340</v>
      </c>
      <c r="D278" s="149" t="s">
        <v>237</v>
      </c>
      <c r="E278" s="149" t="s">
        <v>48</v>
      </c>
      <c r="F278" s="174">
        <f t="shared" si="16"/>
        <v>8</v>
      </c>
      <c r="G278" s="176">
        <f t="shared" si="17"/>
        <v>23.25</v>
      </c>
      <c r="H278" s="175">
        <f t="shared" si="18"/>
        <v>39.975000000000001</v>
      </c>
      <c r="I278" s="176">
        <f t="shared" si="19"/>
        <v>76</v>
      </c>
      <c r="J278" s="177">
        <v>23.25</v>
      </c>
      <c r="K278" s="177">
        <v>76</v>
      </c>
      <c r="L278" s="177"/>
      <c r="M278" s="177"/>
      <c r="N278" s="177"/>
      <c r="O278" s="177"/>
      <c r="P278" s="177"/>
      <c r="Q278" s="177"/>
      <c r="R278" s="177"/>
      <c r="S278" s="177">
        <v>35</v>
      </c>
      <c r="T278" s="177"/>
      <c r="U278" s="177">
        <v>55.45</v>
      </c>
      <c r="V278" s="177"/>
      <c r="W278" s="177"/>
      <c r="X278" s="177"/>
      <c r="Y278" s="177"/>
      <c r="Z278" s="177"/>
      <c r="AA278" s="177"/>
      <c r="AB278" s="177">
        <v>35</v>
      </c>
      <c r="AC278" s="177"/>
      <c r="AD278" s="177"/>
      <c r="AE278" s="177"/>
      <c r="AF278" s="177">
        <v>27.3</v>
      </c>
      <c r="AG278" s="177">
        <v>35.299999999999997</v>
      </c>
      <c r="AH278" s="177"/>
      <c r="AI278" s="177"/>
      <c r="AJ278" s="177"/>
      <c r="AK278" s="177"/>
      <c r="AL278" s="177"/>
      <c r="AM278" s="177"/>
      <c r="AN278" s="177"/>
      <c r="AO278" s="177">
        <v>32.5</v>
      </c>
    </row>
    <row r="279" spans="2:41" ht="21" customHeight="1" x14ac:dyDescent="0.2">
      <c r="B279" s="173" t="s">
        <v>420</v>
      </c>
      <c r="C279" s="149" t="s">
        <v>340</v>
      </c>
      <c r="D279" s="149" t="s">
        <v>237</v>
      </c>
      <c r="E279" s="149" t="s">
        <v>49</v>
      </c>
      <c r="F279" s="174">
        <f t="shared" si="16"/>
        <v>8</v>
      </c>
      <c r="G279" s="176">
        <f t="shared" si="17"/>
        <v>13.5</v>
      </c>
      <c r="H279" s="175">
        <f t="shared" si="18"/>
        <v>25.337499999999999</v>
      </c>
      <c r="I279" s="176">
        <f t="shared" si="19"/>
        <v>43</v>
      </c>
      <c r="J279" s="177">
        <v>13.5</v>
      </c>
      <c r="K279" s="177">
        <v>43</v>
      </c>
      <c r="L279" s="177"/>
      <c r="M279" s="177"/>
      <c r="N279" s="177"/>
      <c r="O279" s="177"/>
      <c r="P279" s="177"/>
      <c r="Q279" s="177"/>
      <c r="R279" s="177"/>
      <c r="S279" s="177">
        <v>25</v>
      </c>
      <c r="T279" s="177"/>
      <c r="U279" s="177">
        <v>41.2</v>
      </c>
      <c r="V279" s="177"/>
      <c r="W279" s="177"/>
      <c r="X279" s="177"/>
      <c r="Y279" s="177"/>
      <c r="Z279" s="177"/>
      <c r="AA279" s="177"/>
      <c r="AB279" s="177">
        <v>17.5</v>
      </c>
      <c r="AC279" s="177"/>
      <c r="AD279" s="177"/>
      <c r="AE279" s="177"/>
      <c r="AF279" s="177">
        <v>18</v>
      </c>
      <c r="AG279" s="177">
        <v>28.25</v>
      </c>
      <c r="AH279" s="177"/>
      <c r="AI279" s="177"/>
      <c r="AJ279" s="177"/>
      <c r="AK279" s="177"/>
      <c r="AL279" s="177"/>
      <c r="AM279" s="177"/>
      <c r="AN279" s="177"/>
      <c r="AO279" s="177">
        <v>16.25</v>
      </c>
    </row>
    <row r="280" spans="2:41" ht="21" customHeight="1" x14ac:dyDescent="0.2">
      <c r="B280" s="173" t="s">
        <v>420</v>
      </c>
      <c r="C280" s="149" t="s">
        <v>340</v>
      </c>
      <c r="D280" s="149" t="s">
        <v>237</v>
      </c>
      <c r="E280" s="149" t="s">
        <v>83</v>
      </c>
      <c r="F280" s="174">
        <f t="shared" si="16"/>
        <v>6</v>
      </c>
      <c r="G280" s="176">
        <f t="shared" si="17"/>
        <v>16.25</v>
      </c>
      <c r="H280" s="175">
        <f t="shared" si="18"/>
        <v>26.599999999999998</v>
      </c>
      <c r="I280" s="176">
        <f t="shared" si="19"/>
        <v>43</v>
      </c>
      <c r="J280" s="177">
        <v>20.25</v>
      </c>
      <c r="K280" s="177">
        <v>43</v>
      </c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>
        <v>17.5</v>
      </c>
      <c r="AC280" s="177"/>
      <c r="AD280" s="177"/>
      <c r="AE280" s="177"/>
      <c r="AF280" s="177">
        <v>27.3</v>
      </c>
      <c r="AG280" s="177">
        <v>35.299999999999997</v>
      </c>
      <c r="AH280" s="177"/>
      <c r="AI280" s="177"/>
      <c r="AJ280" s="177"/>
      <c r="AK280" s="177"/>
      <c r="AL280" s="177"/>
      <c r="AM280" s="177"/>
      <c r="AN280" s="177"/>
      <c r="AO280" s="177">
        <v>16.25</v>
      </c>
    </row>
    <row r="281" spans="2:41" ht="21" customHeight="1" x14ac:dyDescent="0.2">
      <c r="B281" s="173" t="s">
        <v>420</v>
      </c>
      <c r="C281" s="149" t="s">
        <v>340</v>
      </c>
      <c r="D281" s="149" t="s">
        <v>237</v>
      </c>
      <c r="E281" s="149" t="s">
        <v>43</v>
      </c>
      <c r="F281" s="174">
        <f t="shared" si="16"/>
        <v>6</v>
      </c>
      <c r="G281" s="176">
        <f t="shared" si="17"/>
        <v>9.3000000000000007</v>
      </c>
      <c r="H281" s="175">
        <f t="shared" si="18"/>
        <v>24.774999999999995</v>
      </c>
      <c r="I281" s="176">
        <f t="shared" si="19"/>
        <v>43</v>
      </c>
      <c r="J281" s="177">
        <v>9.3000000000000007</v>
      </c>
      <c r="K281" s="177">
        <v>43</v>
      </c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>
        <v>17.5</v>
      </c>
      <c r="AC281" s="177"/>
      <c r="AD281" s="177"/>
      <c r="AE281" s="177"/>
      <c r="AF281" s="177">
        <v>27.3</v>
      </c>
      <c r="AG281" s="177">
        <v>35.299999999999997</v>
      </c>
      <c r="AH281" s="177"/>
      <c r="AI281" s="177"/>
      <c r="AJ281" s="177"/>
      <c r="AK281" s="177"/>
      <c r="AL281" s="177"/>
      <c r="AM281" s="177"/>
      <c r="AN281" s="177"/>
      <c r="AO281" s="177">
        <v>16.25</v>
      </c>
    </row>
    <row r="282" spans="2:41" ht="21" customHeight="1" x14ac:dyDescent="0.2">
      <c r="B282" s="173" t="s">
        <v>421</v>
      </c>
      <c r="C282" s="149" t="s">
        <v>340</v>
      </c>
      <c r="D282" s="149" t="s">
        <v>237</v>
      </c>
      <c r="E282" s="149" t="s">
        <v>48</v>
      </c>
      <c r="F282" s="174">
        <f t="shared" si="16"/>
        <v>4</v>
      </c>
      <c r="G282" s="176">
        <f t="shared" si="17"/>
        <v>14</v>
      </c>
      <c r="H282" s="175">
        <f t="shared" si="18"/>
        <v>39.137500000000003</v>
      </c>
      <c r="I282" s="176">
        <f t="shared" si="19"/>
        <v>76</v>
      </c>
      <c r="J282" s="177">
        <v>23.25</v>
      </c>
      <c r="K282" s="177">
        <v>76</v>
      </c>
      <c r="L282" s="177"/>
      <c r="M282" s="177"/>
      <c r="N282" s="177"/>
      <c r="O282" s="177"/>
      <c r="P282" s="177"/>
      <c r="Q282" s="177"/>
      <c r="R282" s="177"/>
      <c r="S282" s="177"/>
      <c r="T282" s="177">
        <v>43.3</v>
      </c>
      <c r="U282" s="177"/>
      <c r="V282" s="177"/>
      <c r="W282" s="177"/>
      <c r="X282" s="177"/>
      <c r="Y282" s="177"/>
      <c r="Z282" s="177"/>
      <c r="AA282" s="177"/>
      <c r="AB282" s="177">
        <v>14</v>
      </c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</row>
    <row r="283" spans="2:41" ht="21" customHeight="1" x14ac:dyDescent="0.2">
      <c r="B283" s="173" t="s">
        <v>421</v>
      </c>
      <c r="C283" s="149" t="s">
        <v>340</v>
      </c>
      <c r="D283" s="149" t="s">
        <v>237</v>
      </c>
      <c r="E283" s="149" t="s">
        <v>49</v>
      </c>
      <c r="F283" s="174">
        <f t="shared" si="16"/>
        <v>4</v>
      </c>
      <c r="G283" s="176">
        <f t="shared" si="17"/>
        <v>7</v>
      </c>
      <c r="H283" s="175">
        <f t="shared" si="18"/>
        <v>23.125</v>
      </c>
      <c r="I283" s="176">
        <f t="shared" si="19"/>
        <v>43</v>
      </c>
      <c r="J283" s="177">
        <v>13.5</v>
      </c>
      <c r="K283" s="177">
        <v>43</v>
      </c>
      <c r="L283" s="177"/>
      <c r="M283" s="177"/>
      <c r="N283" s="177"/>
      <c r="O283" s="177"/>
      <c r="P283" s="177"/>
      <c r="Q283" s="177"/>
      <c r="R283" s="177"/>
      <c r="S283" s="177"/>
      <c r="T283" s="177">
        <v>29</v>
      </c>
      <c r="U283" s="177"/>
      <c r="V283" s="177"/>
      <c r="W283" s="177"/>
      <c r="X283" s="177"/>
      <c r="Y283" s="177"/>
      <c r="Z283" s="177"/>
      <c r="AA283" s="177"/>
      <c r="AB283" s="177">
        <v>7</v>
      </c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</row>
    <row r="284" spans="2:41" ht="21" customHeight="1" x14ac:dyDescent="0.2">
      <c r="B284" s="173" t="s">
        <v>421</v>
      </c>
      <c r="C284" s="149" t="s">
        <v>340</v>
      </c>
      <c r="D284" s="149" t="s">
        <v>237</v>
      </c>
      <c r="E284" s="149" t="s">
        <v>83</v>
      </c>
      <c r="F284" s="174">
        <f t="shared" si="16"/>
        <v>3</v>
      </c>
      <c r="G284" s="176">
        <f t="shared" si="17"/>
        <v>7</v>
      </c>
      <c r="H284" s="175">
        <f t="shared" si="18"/>
        <v>23.416666666666668</v>
      </c>
      <c r="I284" s="176">
        <f t="shared" si="19"/>
        <v>43</v>
      </c>
      <c r="J284" s="177">
        <v>20.25</v>
      </c>
      <c r="K284" s="177">
        <v>43</v>
      </c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>
        <v>7</v>
      </c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</row>
    <row r="285" spans="2:41" ht="21" customHeight="1" x14ac:dyDescent="0.2">
      <c r="B285" s="173" t="s">
        <v>421</v>
      </c>
      <c r="C285" s="149" t="s">
        <v>340</v>
      </c>
      <c r="D285" s="149" t="s">
        <v>237</v>
      </c>
      <c r="E285" s="149" t="s">
        <v>43</v>
      </c>
      <c r="F285" s="174">
        <f t="shared" si="16"/>
        <v>3</v>
      </c>
      <c r="G285" s="176">
        <f t="shared" si="17"/>
        <v>7</v>
      </c>
      <c r="H285" s="175">
        <f t="shared" si="18"/>
        <v>19.766666666666666</v>
      </c>
      <c r="I285" s="176">
        <f t="shared" si="19"/>
        <v>43</v>
      </c>
      <c r="J285" s="177">
        <v>9.3000000000000007</v>
      </c>
      <c r="K285" s="177">
        <v>43</v>
      </c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>
        <v>7</v>
      </c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</row>
    <row r="286" spans="2:41" ht="21" customHeight="1" x14ac:dyDescent="0.2">
      <c r="B286" s="173" t="s">
        <v>412</v>
      </c>
      <c r="C286" s="149" t="s">
        <v>340</v>
      </c>
      <c r="D286" s="149" t="s">
        <v>237</v>
      </c>
      <c r="E286" s="149" t="s">
        <v>48</v>
      </c>
      <c r="F286" s="174">
        <f t="shared" si="16"/>
        <v>19</v>
      </c>
      <c r="G286" s="176">
        <f t="shared" si="17"/>
        <v>14.9</v>
      </c>
      <c r="H286" s="175">
        <f t="shared" si="18"/>
        <v>34.277368421052628</v>
      </c>
      <c r="I286" s="176">
        <f t="shared" si="19"/>
        <v>49.2</v>
      </c>
      <c r="J286" s="177">
        <v>15.5</v>
      </c>
      <c r="K286" s="177">
        <v>34.5</v>
      </c>
      <c r="L286" s="177">
        <v>18.55</v>
      </c>
      <c r="M286" s="177">
        <v>30</v>
      </c>
      <c r="N286" s="177"/>
      <c r="O286" s="177"/>
      <c r="P286" s="177"/>
      <c r="Q286" s="177">
        <v>40</v>
      </c>
      <c r="R286" s="177"/>
      <c r="S286" s="177"/>
      <c r="T286" s="177"/>
      <c r="U286" s="177">
        <v>42</v>
      </c>
      <c r="V286" s="177">
        <v>14.9</v>
      </c>
      <c r="W286" s="177">
        <v>46.97</v>
      </c>
      <c r="X286" s="177">
        <v>35</v>
      </c>
      <c r="Y286" s="177">
        <v>36</v>
      </c>
      <c r="Z286" s="177"/>
      <c r="AA286" s="177"/>
      <c r="AB286" s="177">
        <v>28</v>
      </c>
      <c r="AC286" s="177"/>
      <c r="AD286" s="181"/>
      <c r="AE286" s="177">
        <v>35</v>
      </c>
      <c r="AF286" s="177">
        <v>40.9</v>
      </c>
      <c r="AG286" s="177">
        <v>28.25</v>
      </c>
      <c r="AH286" s="177">
        <v>44</v>
      </c>
      <c r="AI286" s="177"/>
      <c r="AJ286" s="177"/>
      <c r="AK286" s="177">
        <v>49.2</v>
      </c>
      <c r="AL286" s="177">
        <v>35</v>
      </c>
      <c r="AM286" s="177"/>
      <c r="AN286" s="177">
        <v>45</v>
      </c>
      <c r="AO286" s="177">
        <v>32.5</v>
      </c>
    </row>
    <row r="287" spans="2:41" ht="21" customHeight="1" x14ac:dyDescent="0.2">
      <c r="B287" s="173" t="s">
        <v>412</v>
      </c>
      <c r="C287" s="149" t="s">
        <v>340</v>
      </c>
      <c r="D287" s="149" t="s">
        <v>237</v>
      </c>
      <c r="E287" s="149" t="s">
        <v>49</v>
      </c>
      <c r="F287" s="174">
        <f t="shared" si="16"/>
        <v>19</v>
      </c>
      <c r="G287" s="176">
        <f t="shared" si="17"/>
        <v>9.4499999999999993</v>
      </c>
      <c r="H287" s="175">
        <f t="shared" si="18"/>
        <v>20.791578947368421</v>
      </c>
      <c r="I287" s="176">
        <f t="shared" si="19"/>
        <v>30</v>
      </c>
      <c r="J287" s="177">
        <v>10.85</v>
      </c>
      <c r="K287" s="177">
        <v>19.5</v>
      </c>
      <c r="L287" s="177">
        <v>9.4499999999999993</v>
      </c>
      <c r="M287" s="177">
        <v>25</v>
      </c>
      <c r="N287" s="177"/>
      <c r="O287" s="177"/>
      <c r="P287" s="177"/>
      <c r="Q287" s="177">
        <v>30</v>
      </c>
      <c r="R287" s="177"/>
      <c r="S287" s="177"/>
      <c r="T287" s="177"/>
      <c r="U287" s="177">
        <v>27.3</v>
      </c>
      <c r="V287" s="177">
        <v>14.9</v>
      </c>
      <c r="W287" s="177">
        <v>23.49</v>
      </c>
      <c r="X287" s="177">
        <v>17</v>
      </c>
      <c r="Y287" s="177">
        <v>25.2</v>
      </c>
      <c r="Z287" s="177"/>
      <c r="AA287" s="177"/>
      <c r="AB287" s="177">
        <v>14</v>
      </c>
      <c r="AC287" s="177"/>
      <c r="AD287" s="181"/>
      <c r="AE287" s="177">
        <v>17.5</v>
      </c>
      <c r="AF287" s="177">
        <v>20.399999999999999</v>
      </c>
      <c r="AG287" s="177">
        <v>22.6</v>
      </c>
      <c r="AH287" s="177">
        <v>22</v>
      </c>
      <c r="AI287" s="177"/>
      <c r="AJ287" s="177"/>
      <c r="AK287" s="177">
        <v>24.6</v>
      </c>
      <c r="AL287" s="177">
        <v>25</v>
      </c>
      <c r="AM287" s="177"/>
      <c r="AN287" s="177">
        <v>30</v>
      </c>
      <c r="AO287" s="177">
        <v>16.25</v>
      </c>
    </row>
    <row r="288" spans="2:41" ht="21" customHeight="1" x14ac:dyDescent="0.2">
      <c r="B288" s="173" t="s">
        <v>412</v>
      </c>
      <c r="C288" s="149" t="s">
        <v>340</v>
      </c>
      <c r="D288" s="149" t="s">
        <v>237</v>
      </c>
      <c r="E288" s="149" t="s">
        <v>83</v>
      </c>
      <c r="F288" s="174">
        <f t="shared" si="16"/>
        <v>14</v>
      </c>
      <c r="G288" s="176">
        <f t="shared" si="17"/>
        <v>14</v>
      </c>
      <c r="H288" s="175">
        <f t="shared" si="18"/>
        <v>26.603571428571428</v>
      </c>
      <c r="I288" s="176">
        <f t="shared" si="19"/>
        <v>45</v>
      </c>
      <c r="J288" s="177">
        <v>15.5</v>
      </c>
      <c r="K288" s="177">
        <v>19.5</v>
      </c>
      <c r="L288" s="177">
        <v>18.55</v>
      </c>
      <c r="M288" s="177">
        <v>25</v>
      </c>
      <c r="N288" s="177"/>
      <c r="O288" s="177"/>
      <c r="P288" s="177"/>
      <c r="Q288" s="177">
        <v>40</v>
      </c>
      <c r="R288" s="177"/>
      <c r="S288" s="177"/>
      <c r="T288" s="177"/>
      <c r="U288" s="177"/>
      <c r="V288" s="177">
        <v>14.9</v>
      </c>
      <c r="W288" s="177"/>
      <c r="X288" s="177">
        <v>35</v>
      </c>
      <c r="Y288" s="177"/>
      <c r="Z288" s="177"/>
      <c r="AA288" s="177"/>
      <c r="AB288" s="177">
        <v>14</v>
      </c>
      <c r="AC288" s="177"/>
      <c r="AD288" s="181"/>
      <c r="AE288" s="177"/>
      <c r="AF288" s="177">
        <v>40.9</v>
      </c>
      <c r="AG288" s="177">
        <v>28.25</v>
      </c>
      <c r="AH288" s="177"/>
      <c r="AI288" s="177"/>
      <c r="AJ288" s="177"/>
      <c r="AK288" s="177">
        <v>24.6</v>
      </c>
      <c r="AL288" s="177">
        <v>35</v>
      </c>
      <c r="AM288" s="177"/>
      <c r="AN288" s="177">
        <v>45</v>
      </c>
      <c r="AO288" s="177">
        <v>16.25</v>
      </c>
    </row>
    <row r="289" spans="2:41" ht="21" customHeight="1" x14ac:dyDescent="0.2">
      <c r="B289" s="173" t="s">
        <v>412</v>
      </c>
      <c r="C289" s="149" t="s">
        <v>340</v>
      </c>
      <c r="D289" s="149" t="s">
        <v>237</v>
      </c>
      <c r="E289" s="149" t="s">
        <v>43</v>
      </c>
      <c r="F289" s="174">
        <f t="shared" si="16"/>
        <v>10</v>
      </c>
      <c r="G289" s="176">
        <f t="shared" si="17"/>
        <v>6.2</v>
      </c>
      <c r="H289" s="175">
        <f t="shared" si="18"/>
        <v>25.864999999999998</v>
      </c>
      <c r="I289" s="176">
        <f t="shared" si="19"/>
        <v>45</v>
      </c>
      <c r="J289" s="177">
        <v>6.2</v>
      </c>
      <c r="K289" s="177">
        <v>19.5</v>
      </c>
      <c r="L289" s="177">
        <v>18.55</v>
      </c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>
        <v>35</v>
      </c>
      <c r="Y289" s="177"/>
      <c r="Z289" s="177"/>
      <c r="AA289" s="177"/>
      <c r="AB289" s="177">
        <v>14</v>
      </c>
      <c r="AC289" s="177"/>
      <c r="AD289" s="181"/>
      <c r="AE289" s="177"/>
      <c r="AF289" s="177">
        <v>40.9</v>
      </c>
      <c r="AG289" s="177">
        <v>28.25</v>
      </c>
      <c r="AH289" s="177"/>
      <c r="AI289" s="177"/>
      <c r="AJ289" s="177"/>
      <c r="AK289" s="177"/>
      <c r="AL289" s="177">
        <v>35</v>
      </c>
      <c r="AM289" s="177"/>
      <c r="AN289" s="181">
        <v>45</v>
      </c>
      <c r="AO289" s="177">
        <v>16.25</v>
      </c>
    </row>
    <row r="290" spans="2:41" ht="21" customHeight="1" x14ac:dyDescent="0.2">
      <c r="B290" s="173" t="s">
        <v>413</v>
      </c>
      <c r="C290" s="149" t="s">
        <v>340</v>
      </c>
      <c r="D290" s="149" t="s">
        <v>237</v>
      </c>
      <c r="E290" s="149" t="s">
        <v>48</v>
      </c>
      <c r="F290" s="174">
        <f t="shared" si="16"/>
        <v>7</v>
      </c>
      <c r="G290" s="176">
        <f t="shared" si="17"/>
        <v>14</v>
      </c>
      <c r="H290" s="175">
        <f t="shared" si="18"/>
        <v>27.857142857142858</v>
      </c>
      <c r="I290" s="176">
        <f t="shared" si="19"/>
        <v>40.450000000000003</v>
      </c>
      <c r="J290" s="177">
        <v>15.5</v>
      </c>
      <c r="K290" s="177">
        <v>34.5</v>
      </c>
      <c r="L290" s="177">
        <v>18.55</v>
      </c>
      <c r="M290" s="177"/>
      <c r="N290" s="177"/>
      <c r="O290" s="177"/>
      <c r="P290" s="177"/>
      <c r="Q290" s="177">
        <v>40</v>
      </c>
      <c r="R290" s="177">
        <v>32</v>
      </c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>
        <v>14</v>
      </c>
      <c r="AC290" s="177"/>
      <c r="AD290" s="181"/>
      <c r="AE290" s="177"/>
      <c r="AF290" s="177"/>
      <c r="AG290" s="177"/>
      <c r="AH290" s="177"/>
      <c r="AI290" s="177"/>
      <c r="AJ290" s="177"/>
      <c r="AK290" s="177">
        <v>40.450000000000003</v>
      </c>
      <c r="AL290" s="177"/>
      <c r="AM290" s="177"/>
      <c r="AN290" s="187"/>
      <c r="AO290" s="177"/>
    </row>
    <row r="291" spans="2:41" ht="21" customHeight="1" x14ac:dyDescent="0.2">
      <c r="B291" s="173" t="s">
        <v>413</v>
      </c>
      <c r="C291" s="149" t="s">
        <v>340</v>
      </c>
      <c r="D291" s="149" t="s">
        <v>237</v>
      </c>
      <c r="E291" s="149" t="s">
        <v>49</v>
      </c>
      <c r="F291" s="174">
        <f t="shared" si="16"/>
        <v>7</v>
      </c>
      <c r="G291" s="176">
        <f t="shared" si="17"/>
        <v>7</v>
      </c>
      <c r="H291" s="175">
        <f t="shared" si="18"/>
        <v>16.149999999999999</v>
      </c>
      <c r="I291" s="176">
        <f t="shared" si="19"/>
        <v>30</v>
      </c>
      <c r="J291" s="177">
        <v>10.85</v>
      </c>
      <c r="K291" s="177">
        <v>19.5</v>
      </c>
      <c r="L291" s="177">
        <v>9.4499999999999993</v>
      </c>
      <c r="M291" s="177"/>
      <c r="N291" s="177"/>
      <c r="O291" s="177"/>
      <c r="P291" s="177"/>
      <c r="Q291" s="177">
        <v>30</v>
      </c>
      <c r="R291" s="177">
        <v>16</v>
      </c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>
        <v>7</v>
      </c>
      <c r="AC291" s="177"/>
      <c r="AD291" s="181"/>
      <c r="AE291" s="177"/>
      <c r="AF291" s="177"/>
      <c r="AG291" s="177"/>
      <c r="AH291" s="177"/>
      <c r="AI291" s="177"/>
      <c r="AJ291" s="177"/>
      <c r="AK291" s="177">
        <v>20.25</v>
      </c>
      <c r="AL291" s="177"/>
      <c r="AM291" s="177"/>
      <c r="AN291" s="187"/>
      <c r="AO291" s="177"/>
    </row>
    <row r="292" spans="2:41" ht="21" customHeight="1" x14ac:dyDescent="0.2">
      <c r="B292" s="173" t="s">
        <v>413</v>
      </c>
      <c r="C292" s="149" t="s">
        <v>340</v>
      </c>
      <c r="D292" s="149" t="s">
        <v>237</v>
      </c>
      <c r="E292" s="149" t="s">
        <v>83</v>
      </c>
      <c r="F292" s="174">
        <f t="shared" si="16"/>
        <v>7</v>
      </c>
      <c r="G292" s="176">
        <f t="shared" si="17"/>
        <v>7</v>
      </c>
      <c r="H292" s="175">
        <f t="shared" si="18"/>
        <v>19.542857142857144</v>
      </c>
      <c r="I292" s="176">
        <f t="shared" si="19"/>
        <v>40</v>
      </c>
      <c r="J292" s="177">
        <v>15.5</v>
      </c>
      <c r="K292" s="177">
        <v>19.5</v>
      </c>
      <c r="L292" s="177">
        <v>18.55</v>
      </c>
      <c r="M292" s="177"/>
      <c r="N292" s="177"/>
      <c r="O292" s="177"/>
      <c r="P292" s="177"/>
      <c r="Q292" s="177">
        <v>40</v>
      </c>
      <c r="R292" s="177">
        <v>16</v>
      </c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>
        <v>7</v>
      </c>
      <c r="AC292" s="177"/>
      <c r="AD292" s="181"/>
      <c r="AE292" s="177"/>
      <c r="AF292" s="177"/>
      <c r="AG292" s="177"/>
      <c r="AH292" s="177"/>
      <c r="AI292" s="177"/>
      <c r="AJ292" s="177"/>
      <c r="AK292" s="177">
        <v>20.25</v>
      </c>
      <c r="AL292" s="177"/>
      <c r="AM292" s="177"/>
      <c r="AN292" s="187"/>
      <c r="AO292" s="177"/>
    </row>
    <row r="293" spans="2:41" ht="21" customHeight="1" x14ac:dyDescent="0.2">
      <c r="B293" s="173" t="s">
        <v>413</v>
      </c>
      <c r="C293" s="149" t="s">
        <v>340</v>
      </c>
      <c r="D293" s="149" t="s">
        <v>237</v>
      </c>
      <c r="E293" s="149" t="s">
        <v>43</v>
      </c>
      <c r="F293" s="174">
        <f t="shared" si="16"/>
        <v>5</v>
      </c>
      <c r="G293" s="176">
        <f t="shared" si="17"/>
        <v>6.2</v>
      </c>
      <c r="H293" s="175">
        <f t="shared" si="18"/>
        <v>13.45</v>
      </c>
      <c r="I293" s="176">
        <f t="shared" si="19"/>
        <v>19.5</v>
      </c>
      <c r="J293" s="177">
        <v>6.2</v>
      </c>
      <c r="K293" s="177">
        <v>19.5</v>
      </c>
      <c r="L293" s="177">
        <v>18.55</v>
      </c>
      <c r="M293" s="177"/>
      <c r="N293" s="177"/>
      <c r="O293" s="177"/>
      <c r="P293" s="177"/>
      <c r="Q293" s="177"/>
      <c r="R293" s="177">
        <v>16</v>
      </c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>
        <v>7</v>
      </c>
      <c r="AC293" s="177"/>
      <c r="AD293" s="181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87"/>
      <c r="AO293" s="177"/>
    </row>
    <row r="294" spans="2:41" ht="21" customHeight="1" x14ac:dyDescent="0.2">
      <c r="B294" s="173" t="s">
        <v>414</v>
      </c>
      <c r="C294" s="149" t="s">
        <v>340</v>
      </c>
      <c r="D294" s="149" t="s">
        <v>237</v>
      </c>
      <c r="E294" s="149" t="s">
        <v>48</v>
      </c>
      <c r="F294" s="174">
        <f t="shared" si="16"/>
        <v>15</v>
      </c>
      <c r="G294" s="176">
        <f t="shared" si="17"/>
        <v>20</v>
      </c>
      <c r="H294" s="175">
        <f t="shared" si="18"/>
        <v>59.28</v>
      </c>
      <c r="I294" s="176">
        <f t="shared" si="19"/>
        <v>101.5</v>
      </c>
      <c r="J294" s="177">
        <v>46.5</v>
      </c>
      <c r="K294" s="177">
        <v>101.5</v>
      </c>
      <c r="L294" s="177">
        <v>47.7</v>
      </c>
      <c r="M294" s="177"/>
      <c r="N294" s="177"/>
      <c r="O294" s="177">
        <v>72</v>
      </c>
      <c r="P294" s="177"/>
      <c r="Q294" s="177"/>
      <c r="R294" s="177"/>
      <c r="S294" s="177"/>
      <c r="T294" s="177"/>
      <c r="U294" s="177">
        <v>56.8</v>
      </c>
      <c r="V294" s="177">
        <v>42.7</v>
      </c>
      <c r="W294" s="177"/>
      <c r="X294" s="177"/>
      <c r="Y294" s="177">
        <v>62</v>
      </c>
      <c r="Z294" s="177"/>
      <c r="AA294" s="177">
        <v>70</v>
      </c>
      <c r="AB294" s="177">
        <v>41</v>
      </c>
      <c r="AC294" s="177">
        <v>20</v>
      </c>
      <c r="AD294" s="182"/>
      <c r="AE294" s="177">
        <v>83.4</v>
      </c>
      <c r="AF294" s="177">
        <v>54.5</v>
      </c>
      <c r="AG294" s="177">
        <v>47.1</v>
      </c>
      <c r="AH294" s="177">
        <v>76.900000000000006</v>
      </c>
      <c r="AI294" s="177"/>
      <c r="AJ294" s="177"/>
      <c r="AK294" s="177">
        <v>67.099999999999994</v>
      </c>
      <c r="AL294" s="177"/>
      <c r="AM294" s="177"/>
      <c r="AN294" s="187"/>
      <c r="AO294" s="177"/>
    </row>
    <row r="295" spans="2:41" ht="21" customHeight="1" x14ac:dyDescent="0.2">
      <c r="B295" s="173" t="s">
        <v>414</v>
      </c>
      <c r="C295" s="149" t="s">
        <v>340</v>
      </c>
      <c r="D295" s="149" t="s">
        <v>237</v>
      </c>
      <c r="E295" s="149" t="s">
        <v>49</v>
      </c>
      <c r="F295" s="174">
        <f t="shared" si="16"/>
        <v>13</v>
      </c>
      <c r="G295" s="176">
        <f t="shared" si="17"/>
        <v>10</v>
      </c>
      <c r="H295" s="175">
        <f t="shared" si="18"/>
        <v>35.376923076923077</v>
      </c>
      <c r="I295" s="176">
        <f t="shared" si="19"/>
        <v>57.5</v>
      </c>
      <c r="J295" s="177">
        <v>27</v>
      </c>
      <c r="K295" s="177">
        <v>57.5</v>
      </c>
      <c r="L295" s="177">
        <v>23.2</v>
      </c>
      <c r="M295" s="177"/>
      <c r="N295" s="177"/>
      <c r="O295" s="177">
        <v>52</v>
      </c>
      <c r="P295" s="177"/>
      <c r="Q295" s="177"/>
      <c r="R295" s="177"/>
      <c r="S295" s="177"/>
      <c r="T295" s="177"/>
      <c r="U295" s="177">
        <v>34.6</v>
      </c>
      <c r="V295" s="177">
        <v>42.7</v>
      </c>
      <c r="W295" s="177"/>
      <c r="X295" s="177"/>
      <c r="Y295" s="177">
        <v>43.4</v>
      </c>
      <c r="Z295" s="177"/>
      <c r="AA295" s="185" t="s">
        <v>116</v>
      </c>
      <c r="AB295" s="177">
        <v>20.5</v>
      </c>
      <c r="AC295" s="177">
        <v>10</v>
      </c>
      <c r="AD295" s="182"/>
      <c r="AE295" s="177">
        <v>41.7</v>
      </c>
      <c r="AF295" s="177">
        <v>36.1</v>
      </c>
      <c r="AG295" s="177">
        <v>37.65</v>
      </c>
      <c r="AH295" s="177"/>
      <c r="AI295" s="177"/>
      <c r="AJ295" s="177"/>
      <c r="AK295" s="177">
        <v>33.549999999999997</v>
      </c>
      <c r="AL295" s="177"/>
      <c r="AM295" s="177"/>
      <c r="AN295" s="187"/>
      <c r="AO295" s="177"/>
    </row>
    <row r="296" spans="2:41" ht="21" customHeight="1" x14ac:dyDescent="0.2">
      <c r="B296" s="173" t="s">
        <v>414</v>
      </c>
      <c r="C296" s="149" t="s">
        <v>340</v>
      </c>
      <c r="D296" s="149" t="s">
        <v>237</v>
      </c>
      <c r="E296" s="149" t="s">
        <v>83</v>
      </c>
      <c r="F296" s="174">
        <f t="shared" si="16"/>
        <v>9</v>
      </c>
      <c r="G296" s="176">
        <f t="shared" si="17"/>
        <v>20.5</v>
      </c>
      <c r="H296" s="175">
        <f t="shared" si="18"/>
        <v>39.783333333333331</v>
      </c>
      <c r="I296" s="176">
        <f t="shared" si="19"/>
        <v>57.5</v>
      </c>
      <c r="J296" s="177">
        <v>27</v>
      </c>
      <c r="K296" s="177">
        <v>57.5</v>
      </c>
      <c r="L296" s="177">
        <v>23.2</v>
      </c>
      <c r="M296" s="177"/>
      <c r="N296" s="177"/>
      <c r="O296" s="177">
        <v>52</v>
      </c>
      <c r="P296" s="177"/>
      <c r="Q296" s="177"/>
      <c r="R296" s="177"/>
      <c r="S296" s="177"/>
      <c r="T296" s="177"/>
      <c r="U296" s="177"/>
      <c r="V296" s="177">
        <v>42.7</v>
      </c>
      <c r="W296" s="177"/>
      <c r="X296" s="177"/>
      <c r="Y296" s="177"/>
      <c r="Z296" s="177"/>
      <c r="AA296" s="177"/>
      <c r="AB296" s="177">
        <v>20.5</v>
      </c>
      <c r="AC296" s="177"/>
      <c r="AD296" s="182"/>
      <c r="AE296" s="177"/>
      <c r="AF296" s="177">
        <v>54.5</v>
      </c>
      <c r="AG296" s="177">
        <v>47.1</v>
      </c>
      <c r="AH296" s="177"/>
      <c r="AI296" s="177"/>
      <c r="AJ296" s="177"/>
      <c r="AK296" s="177">
        <v>33.549999999999997</v>
      </c>
      <c r="AL296" s="177"/>
      <c r="AM296" s="177"/>
      <c r="AN296" s="187"/>
      <c r="AO296" s="177"/>
    </row>
    <row r="297" spans="2:41" ht="21" customHeight="1" x14ac:dyDescent="0.2">
      <c r="B297" s="173" t="s">
        <v>414</v>
      </c>
      <c r="C297" s="149" t="s">
        <v>340</v>
      </c>
      <c r="D297" s="149" t="s">
        <v>237</v>
      </c>
      <c r="E297" s="149" t="s">
        <v>43</v>
      </c>
      <c r="F297" s="174">
        <f t="shared" si="16"/>
        <v>6</v>
      </c>
      <c r="G297" s="176">
        <f t="shared" si="17"/>
        <v>18.649999999999999</v>
      </c>
      <c r="H297" s="175">
        <f t="shared" si="18"/>
        <v>36.891666666666666</v>
      </c>
      <c r="I297" s="176">
        <f t="shared" si="19"/>
        <v>57.5</v>
      </c>
      <c r="J297" s="177">
        <v>18.649999999999999</v>
      </c>
      <c r="K297" s="177">
        <v>57.5</v>
      </c>
      <c r="L297" s="177">
        <v>23.2</v>
      </c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>
        <v>20.5</v>
      </c>
      <c r="AC297" s="177"/>
      <c r="AD297" s="182"/>
      <c r="AE297" s="177"/>
      <c r="AF297" s="177">
        <v>54.4</v>
      </c>
      <c r="AG297" s="177">
        <v>47.1</v>
      </c>
      <c r="AH297" s="177"/>
      <c r="AI297" s="177"/>
      <c r="AJ297" s="177"/>
      <c r="AK297" s="177"/>
      <c r="AL297" s="177"/>
      <c r="AM297" s="177"/>
      <c r="AN297" s="187"/>
      <c r="AO297" s="177"/>
    </row>
    <row r="298" spans="2:41" ht="21" customHeight="1" x14ac:dyDescent="0.2">
      <c r="B298" s="173" t="s">
        <v>415</v>
      </c>
      <c r="C298" s="149" t="s">
        <v>340</v>
      </c>
      <c r="D298" s="149" t="s">
        <v>237</v>
      </c>
      <c r="E298" s="149" t="s">
        <v>48</v>
      </c>
      <c r="F298" s="174">
        <f t="shared" si="16"/>
        <v>10</v>
      </c>
      <c r="G298" s="176">
        <f t="shared" si="17"/>
        <v>17</v>
      </c>
      <c r="H298" s="175">
        <f t="shared" si="18"/>
        <v>50.935000000000002</v>
      </c>
      <c r="I298" s="176">
        <f t="shared" si="19"/>
        <v>101.5</v>
      </c>
      <c r="J298" s="177">
        <v>46.5</v>
      </c>
      <c r="K298" s="177">
        <v>101.5</v>
      </c>
      <c r="L298" s="177">
        <v>47.7</v>
      </c>
      <c r="M298" s="177"/>
      <c r="N298" s="177"/>
      <c r="O298" s="177"/>
      <c r="P298" s="177"/>
      <c r="Q298" s="177"/>
      <c r="R298" s="177"/>
      <c r="S298" s="177"/>
      <c r="T298" s="177"/>
      <c r="U298" s="177"/>
      <c r="V298" s="177">
        <v>48</v>
      </c>
      <c r="W298" s="177"/>
      <c r="X298" s="177"/>
      <c r="Y298" s="177"/>
      <c r="Z298" s="177">
        <v>32.1</v>
      </c>
      <c r="AA298" s="177">
        <v>70</v>
      </c>
      <c r="AB298" s="177">
        <v>17</v>
      </c>
      <c r="AC298" s="177"/>
      <c r="AD298" s="182"/>
      <c r="AE298" s="177"/>
      <c r="AF298" s="177"/>
      <c r="AG298" s="177"/>
      <c r="AH298" s="177"/>
      <c r="AI298" s="177">
        <v>31.25</v>
      </c>
      <c r="AJ298" s="177"/>
      <c r="AK298" s="177">
        <v>50.3</v>
      </c>
      <c r="AL298" s="177"/>
      <c r="AM298" s="177"/>
      <c r="AN298" s="187"/>
      <c r="AO298" s="177">
        <v>65</v>
      </c>
    </row>
    <row r="299" spans="2:41" ht="21" customHeight="1" x14ac:dyDescent="0.2">
      <c r="B299" s="173" t="s">
        <v>415</v>
      </c>
      <c r="C299" s="149" t="s">
        <v>340</v>
      </c>
      <c r="D299" s="149" t="s">
        <v>237</v>
      </c>
      <c r="E299" s="149" t="s">
        <v>49</v>
      </c>
      <c r="F299" s="174">
        <f t="shared" si="16"/>
        <v>10</v>
      </c>
      <c r="G299" s="176">
        <f t="shared" si="17"/>
        <v>8.5</v>
      </c>
      <c r="H299" s="175">
        <f t="shared" si="18"/>
        <v>28.314999999999998</v>
      </c>
      <c r="I299" s="176">
        <f t="shared" si="19"/>
        <v>57.5</v>
      </c>
      <c r="J299" s="177">
        <v>27</v>
      </c>
      <c r="K299" s="177">
        <v>57.5</v>
      </c>
      <c r="L299" s="177">
        <v>23.2</v>
      </c>
      <c r="M299" s="177"/>
      <c r="N299" s="177"/>
      <c r="O299" s="177"/>
      <c r="P299" s="177"/>
      <c r="Q299" s="177"/>
      <c r="R299" s="177"/>
      <c r="S299" s="177"/>
      <c r="T299" s="177"/>
      <c r="U299" s="177"/>
      <c r="V299" s="177">
        <v>30</v>
      </c>
      <c r="W299" s="177"/>
      <c r="X299" s="177"/>
      <c r="Y299" s="177"/>
      <c r="Z299" s="177">
        <v>16.05</v>
      </c>
      <c r="AA299" s="177">
        <v>44.5</v>
      </c>
      <c r="AB299" s="177">
        <v>8.5</v>
      </c>
      <c r="AC299" s="177"/>
      <c r="AD299" s="182"/>
      <c r="AE299" s="177"/>
      <c r="AF299" s="177"/>
      <c r="AG299" s="177"/>
      <c r="AH299" s="177"/>
      <c r="AI299" s="177">
        <v>18.75</v>
      </c>
      <c r="AJ299" s="177"/>
      <c r="AK299" s="177">
        <v>25.15</v>
      </c>
      <c r="AL299" s="177"/>
      <c r="AM299" s="177"/>
      <c r="AN299" s="187"/>
      <c r="AO299" s="177">
        <v>32.5</v>
      </c>
    </row>
    <row r="300" spans="2:41" ht="21" customHeight="1" x14ac:dyDescent="0.2">
      <c r="B300" s="173" t="s">
        <v>415</v>
      </c>
      <c r="C300" s="149" t="s">
        <v>340</v>
      </c>
      <c r="D300" s="149" t="s">
        <v>237</v>
      </c>
      <c r="E300" s="149" t="s">
        <v>83</v>
      </c>
      <c r="F300" s="174">
        <f t="shared" si="16"/>
        <v>9</v>
      </c>
      <c r="G300" s="176">
        <f t="shared" si="17"/>
        <v>8.5</v>
      </c>
      <c r="H300" s="175">
        <f t="shared" si="18"/>
        <v>26.516666666666666</v>
      </c>
      <c r="I300" s="176">
        <f t="shared" si="19"/>
        <v>57.5</v>
      </c>
      <c r="J300" s="177">
        <v>27</v>
      </c>
      <c r="K300" s="177">
        <v>57.5</v>
      </c>
      <c r="L300" s="177">
        <v>23.2</v>
      </c>
      <c r="M300" s="177"/>
      <c r="N300" s="177"/>
      <c r="O300" s="177"/>
      <c r="P300" s="177"/>
      <c r="Q300" s="177"/>
      <c r="R300" s="177"/>
      <c r="S300" s="177"/>
      <c r="T300" s="177"/>
      <c r="U300" s="177"/>
      <c r="V300" s="177">
        <v>30</v>
      </c>
      <c r="W300" s="177"/>
      <c r="X300" s="177"/>
      <c r="Y300" s="177"/>
      <c r="Z300" s="177">
        <v>16.05</v>
      </c>
      <c r="AA300" s="177"/>
      <c r="AB300" s="177">
        <v>8.5</v>
      </c>
      <c r="AC300" s="177"/>
      <c r="AD300" s="182"/>
      <c r="AE300" s="177"/>
      <c r="AF300" s="177"/>
      <c r="AG300" s="177"/>
      <c r="AH300" s="177"/>
      <c r="AI300" s="177">
        <v>18.75</v>
      </c>
      <c r="AJ300" s="177"/>
      <c r="AK300" s="177">
        <v>25.15</v>
      </c>
      <c r="AL300" s="177"/>
      <c r="AM300" s="177"/>
      <c r="AN300" s="187"/>
      <c r="AO300" s="177">
        <v>32.5</v>
      </c>
    </row>
    <row r="301" spans="2:41" ht="21" customHeight="1" x14ac:dyDescent="0.2">
      <c r="B301" s="173" t="s">
        <v>415</v>
      </c>
      <c r="C301" s="149" t="s">
        <v>340</v>
      </c>
      <c r="D301" s="149" t="s">
        <v>237</v>
      </c>
      <c r="E301" s="149" t="s">
        <v>43</v>
      </c>
      <c r="F301" s="174">
        <f t="shared" si="16"/>
        <v>7</v>
      </c>
      <c r="G301" s="176">
        <f t="shared" si="17"/>
        <v>8.5</v>
      </c>
      <c r="H301" s="175">
        <f t="shared" si="18"/>
        <v>29.1</v>
      </c>
      <c r="I301" s="176">
        <f t="shared" si="19"/>
        <v>57.5</v>
      </c>
      <c r="J301" s="177">
        <v>18.649999999999999</v>
      </c>
      <c r="K301" s="177">
        <v>57.5</v>
      </c>
      <c r="L301" s="177">
        <v>23.2</v>
      </c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>
        <v>32.1</v>
      </c>
      <c r="AA301" s="177"/>
      <c r="AB301" s="177">
        <v>8.5</v>
      </c>
      <c r="AC301" s="177"/>
      <c r="AD301" s="182"/>
      <c r="AE301" s="177"/>
      <c r="AF301" s="177"/>
      <c r="AG301" s="177"/>
      <c r="AH301" s="177"/>
      <c r="AI301" s="177">
        <v>31.25</v>
      </c>
      <c r="AJ301" s="177"/>
      <c r="AK301" s="177"/>
      <c r="AL301" s="177"/>
      <c r="AM301" s="177"/>
      <c r="AN301" s="187"/>
      <c r="AO301" s="177">
        <v>32.5</v>
      </c>
    </row>
    <row r="302" spans="2:41" ht="21" customHeight="1" x14ac:dyDescent="0.2">
      <c r="B302" s="173" t="s">
        <v>416</v>
      </c>
      <c r="C302" s="149" t="s">
        <v>340</v>
      </c>
      <c r="D302" s="149" t="s">
        <v>237</v>
      </c>
      <c r="E302" s="149" t="s">
        <v>48</v>
      </c>
      <c r="F302" s="174">
        <f t="shared" si="16"/>
        <v>3</v>
      </c>
      <c r="G302" s="176">
        <f t="shared" si="17"/>
        <v>60</v>
      </c>
      <c r="H302" s="175">
        <f t="shared" si="18"/>
        <v>77.833333333333329</v>
      </c>
      <c r="I302" s="176">
        <f t="shared" si="19"/>
        <v>101.5</v>
      </c>
      <c r="J302" s="177"/>
      <c r="K302" s="177">
        <v>101.5</v>
      </c>
      <c r="L302" s="177"/>
      <c r="M302" s="177"/>
      <c r="N302" s="177"/>
      <c r="O302" s="177">
        <v>72</v>
      </c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81"/>
      <c r="AE302" s="177"/>
      <c r="AF302" s="177"/>
      <c r="AG302" s="177"/>
      <c r="AH302" s="177"/>
      <c r="AI302" s="177"/>
      <c r="AJ302" s="177"/>
      <c r="AK302" s="177"/>
      <c r="AL302" s="177">
        <v>60</v>
      </c>
      <c r="AM302" s="177"/>
      <c r="AN302" s="187"/>
      <c r="AO302" s="177"/>
    </row>
    <row r="303" spans="2:41" ht="21" customHeight="1" x14ac:dyDescent="0.2">
      <c r="B303" s="173" t="s">
        <v>416</v>
      </c>
      <c r="C303" s="149" t="s">
        <v>340</v>
      </c>
      <c r="D303" s="149" t="s">
        <v>237</v>
      </c>
      <c r="E303" s="149" t="s">
        <v>49</v>
      </c>
      <c r="F303" s="174">
        <f t="shared" si="16"/>
        <v>3</v>
      </c>
      <c r="G303" s="176">
        <f t="shared" si="17"/>
        <v>36</v>
      </c>
      <c r="H303" s="175">
        <f t="shared" si="18"/>
        <v>48.5</v>
      </c>
      <c r="I303" s="176">
        <f t="shared" si="19"/>
        <v>57.5</v>
      </c>
      <c r="J303" s="177"/>
      <c r="K303" s="177">
        <v>57.5</v>
      </c>
      <c r="L303" s="177"/>
      <c r="M303" s="177"/>
      <c r="N303" s="177"/>
      <c r="O303" s="177">
        <v>52</v>
      </c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81"/>
      <c r="AE303" s="177"/>
      <c r="AF303" s="177"/>
      <c r="AG303" s="177"/>
      <c r="AH303" s="177"/>
      <c r="AI303" s="177"/>
      <c r="AJ303" s="177"/>
      <c r="AK303" s="177"/>
      <c r="AL303" s="177">
        <v>36</v>
      </c>
      <c r="AM303" s="177"/>
      <c r="AN303" s="187"/>
      <c r="AO303" s="177"/>
    </row>
    <row r="304" spans="2:41" ht="21" customHeight="1" x14ac:dyDescent="0.2">
      <c r="B304" s="173" t="s">
        <v>416</v>
      </c>
      <c r="C304" s="149" t="s">
        <v>340</v>
      </c>
      <c r="D304" s="149" t="s">
        <v>237</v>
      </c>
      <c r="E304" s="149" t="s">
        <v>83</v>
      </c>
      <c r="F304" s="174">
        <f t="shared" si="16"/>
        <v>3</v>
      </c>
      <c r="G304" s="176">
        <f t="shared" si="17"/>
        <v>52</v>
      </c>
      <c r="H304" s="175">
        <f t="shared" si="18"/>
        <v>56.5</v>
      </c>
      <c r="I304" s="176">
        <f t="shared" si="19"/>
        <v>60</v>
      </c>
      <c r="J304" s="177"/>
      <c r="K304" s="177">
        <v>57.5</v>
      </c>
      <c r="L304" s="177"/>
      <c r="M304" s="177"/>
      <c r="N304" s="177"/>
      <c r="O304" s="177">
        <v>52</v>
      </c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81"/>
      <c r="AE304" s="177"/>
      <c r="AF304" s="177"/>
      <c r="AG304" s="177"/>
      <c r="AH304" s="177"/>
      <c r="AI304" s="177"/>
      <c r="AJ304" s="177"/>
      <c r="AK304" s="177"/>
      <c r="AL304" s="177">
        <v>60</v>
      </c>
      <c r="AM304" s="177"/>
      <c r="AN304" s="187"/>
      <c r="AO304" s="177"/>
    </row>
    <row r="305" spans="2:41" ht="21" customHeight="1" x14ac:dyDescent="0.2">
      <c r="B305" s="173" t="s">
        <v>416</v>
      </c>
      <c r="C305" s="149" t="s">
        <v>340</v>
      </c>
      <c r="D305" s="149" t="s">
        <v>237</v>
      </c>
      <c r="E305" s="149" t="s">
        <v>43</v>
      </c>
      <c r="F305" s="174">
        <f t="shared" si="16"/>
        <v>2</v>
      </c>
      <c r="G305" s="176">
        <f t="shared" si="17"/>
        <v>57.5</v>
      </c>
      <c r="H305" s="175">
        <f t="shared" si="18"/>
        <v>58.75</v>
      </c>
      <c r="I305" s="176">
        <f t="shared" si="19"/>
        <v>60</v>
      </c>
      <c r="J305" s="177"/>
      <c r="K305" s="177">
        <v>57.5</v>
      </c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81"/>
      <c r="AE305" s="177"/>
      <c r="AF305" s="177"/>
      <c r="AG305" s="177"/>
      <c r="AH305" s="177"/>
      <c r="AI305" s="177"/>
      <c r="AJ305" s="177"/>
      <c r="AK305" s="177"/>
      <c r="AL305" s="177">
        <v>60</v>
      </c>
      <c r="AM305" s="177"/>
      <c r="AN305" s="187"/>
      <c r="AO305" s="177"/>
    </row>
    <row r="306" spans="2:41" ht="21" customHeight="1" x14ac:dyDescent="0.2">
      <c r="B306" s="173" t="s">
        <v>417</v>
      </c>
      <c r="C306" s="149" t="s">
        <v>340</v>
      </c>
      <c r="D306" s="149" t="s">
        <v>237</v>
      </c>
      <c r="E306" s="149" t="s">
        <v>48</v>
      </c>
      <c r="F306" s="174">
        <f t="shared" si="16"/>
        <v>4</v>
      </c>
      <c r="G306" s="176">
        <f t="shared" si="17"/>
        <v>0</v>
      </c>
      <c r="H306" s="175">
        <f t="shared" si="18"/>
        <v>9.9</v>
      </c>
      <c r="I306" s="176">
        <f t="shared" si="19"/>
        <v>16.600000000000001</v>
      </c>
      <c r="J306" s="177">
        <v>10.35</v>
      </c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>
        <v>16.600000000000001</v>
      </c>
      <c r="AA306" s="177"/>
      <c r="AB306" s="177"/>
      <c r="AC306" s="177">
        <v>0</v>
      </c>
      <c r="AD306" s="181"/>
      <c r="AE306" s="177"/>
      <c r="AF306" s="177"/>
      <c r="AG306" s="177"/>
      <c r="AH306" s="177"/>
      <c r="AI306" s="177"/>
      <c r="AJ306" s="177"/>
      <c r="AK306" s="177">
        <v>12.65</v>
      </c>
      <c r="AL306" s="177"/>
      <c r="AM306" s="177"/>
      <c r="AN306" s="184"/>
      <c r="AO306" s="177"/>
    </row>
    <row r="307" spans="2:41" ht="21" customHeight="1" x14ac:dyDescent="0.2">
      <c r="B307" s="173" t="s">
        <v>417</v>
      </c>
      <c r="C307" s="149" t="s">
        <v>340</v>
      </c>
      <c r="D307" s="149" t="s">
        <v>237</v>
      </c>
      <c r="E307" s="149" t="s">
        <v>49</v>
      </c>
      <c r="F307" s="174">
        <f t="shared" si="16"/>
        <v>4</v>
      </c>
      <c r="G307" s="176">
        <f t="shared" si="17"/>
        <v>0</v>
      </c>
      <c r="H307" s="175">
        <f t="shared" si="18"/>
        <v>9</v>
      </c>
      <c r="I307" s="176">
        <f t="shared" si="19"/>
        <v>16.600000000000001</v>
      </c>
      <c r="J307" s="177">
        <v>6.75</v>
      </c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>
        <v>16.600000000000001</v>
      </c>
      <c r="AA307" s="177"/>
      <c r="AB307" s="177"/>
      <c r="AC307" s="177">
        <v>0</v>
      </c>
      <c r="AD307" s="181"/>
      <c r="AE307" s="177"/>
      <c r="AF307" s="177"/>
      <c r="AG307" s="177"/>
      <c r="AH307" s="177"/>
      <c r="AI307" s="177"/>
      <c r="AJ307" s="177"/>
      <c r="AK307" s="177">
        <v>12.65</v>
      </c>
      <c r="AL307" s="177"/>
      <c r="AM307" s="177"/>
      <c r="AN307" s="184"/>
      <c r="AO307" s="177"/>
    </row>
    <row r="308" spans="2:41" ht="21" customHeight="1" x14ac:dyDescent="0.2">
      <c r="B308" s="173" t="s">
        <v>417</v>
      </c>
      <c r="C308" s="149" t="s">
        <v>340</v>
      </c>
      <c r="D308" s="149" t="s">
        <v>237</v>
      </c>
      <c r="E308" s="149" t="s">
        <v>83</v>
      </c>
      <c r="F308" s="174">
        <f t="shared" si="16"/>
        <v>3</v>
      </c>
      <c r="G308" s="176">
        <f t="shared" si="17"/>
        <v>7</v>
      </c>
      <c r="H308" s="175">
        <f t="shared" si="18"/>
        <v>12.083333333333334</v>
      </c>
      <c r="I308" s="176">
        <f t="shared" si="19"/>
        <v>16.600000000000001</v>
      </c>
      <c r="J308" s="177">
        <v>7</v>
      </c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>
        <v>16.600000000000001</v>
      </c>
      <c r="AA308" s="177"/>
      <c r="AB308" s="177"/>
      <c r="AC308" s="177"/>
      <c r="AD308" s="181"/>
      <c r="AE308" s="177"/>
      <c r="AF308" s="177"/>
      <c r="AG308" s="177"/>
      <c r="AH308" s="177"/>
      <c r="AI308" s="177"/>
      <c r="AJ308" s="177"/>
      <c r="AK308" s="177">
        <v>12.65</v>
      </c>
      <c r="AL308" s="177"/>
      <c r="AM308" s="177"/>
      <c r="AN308" s="184"/>
      <c r="AO308" s="177"/>
    </row>
    <row r="309" spans="2:41" ht="21" customHeight="1" x14ac:dyDescent="0.2">
      <c r="B309" s="173" t="s">
        <v>417</v>
      </c>
      <c r="C309" s="149" t="s">
        <v>340</v>
      </c>
      <c r="D309" s="149" t="s">
        <v>237</v>
      </c>
      <c r="E309" s="149" t="s">
        <v>43</v>
      </c>
      <c r="F309" s="174">
        <f t="shared" si="16"/>
        <v>2</v>
      </c>
      <c r="G309" s="176">
        <f t="shared" si="17"/>
        <v>4.1500000000000004</v>
      </c>
      <c r="H309" s="175">
        <f t="shared" si="18"/>
        <v>10.375</v>
      </c>
      <c r="I309" s="176">
        <f t="shared" si="19"/>
        <v>16.600000000000001</v>
      </c>
      <c r="J309" s="177">
        <v>4.1500000000000004</v>
      </c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>
        <v>16.600000000000001</v>
      </c>
      <c r="AA309" s="177"/>
      <c r="AB309" s="177"/>
      <c r="AC309" s="177"/>
      <c r="AD309" s="181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82"/>
      <c r="AO309" s="177"/>
    </row>
    <row r="310" spans="2:41" ht="21" customHeight="1" x14ac:dyDescent="0.2">
      <c r="B310" s="173" t="s">
        <v>443</v>
      </c>
      <c r="C310" s="149" t="s">
        <v>442</v>
      </c>
      <c r="D310" s="149" t="s">
        <v>237</v>
      </c>
      <c r="E310" s="149" t="s">
        <v>48</v>
      </c>
      <c r="F310" s="174">
        <f t="shared" si="16"/>
        <v>18</v>
      </c>
      <c r="G310" s="176">
        <f t="shared" si="17"/>
        <v>0</v>
      </c>
      <c r="H310" s="175">
        <f t="shared" si="18"/>
        <v>7.7211111111111119</v>
      </c>
      <c r="I310" s="176">
        <f t="shared" si="19"/>
        <v>11.1</v>
      </c>
      <c r="J310" s="177">
        <v>10.35</v>
      </c>
      <c r="K310" s="177">
        <v>9.6</v>
      </c>
      <c r="L310" s="177"/>
      <c r="M310" s="177">
        <v>8.25</v>
      </c>
      <c r="N310" s="177">
        <v>10</v>
      </c>
      <c r="O310" s="177">
        <v>0</v>
      </c>
      <c r="P310" s="177">
        <v>9.4</v>
      </c>
      <c r="Q310" s="177">
        <v>4</v>
      </c>
      <c r="R310" s="177">
        <v>6</v>
      </c>
      <c r="S310" s="177">
        <v>8.8000000000000007</v>
      </c>
      <c r="T310" s="177"/>
      <c r="U310" s="177">
        <v>10.3</v>
      </c>
      <c r="V310" s="177"/>
      <c r="W310" s="177"/>
      <c r="X310" s="177">
        <v>7.33</v>
      </c>
      <c r="Y310" s="177">
        <v>11</v>
      </c>
      <c r="Z310" s="177"/>
      <c r="AA310" s="177"/>
      <c r="AB310" s="177">
        <v>5</v>
      </c>
      <c r="AC310" s="177"/>
      <c r="AD310" s="182"/>
      <c r="AE310" s="177">
        <v>8.5</v>
      </c>
      <c r="AF310" s="177"/>
      <c r="AG310" s="177">
        <v>8.35</v>
      </c>
      <c r="AH310" s="177"/>
      <c r="AI310" s="177">
        <v>6.7</v>
      </c>
      <c r="AJ310" s="177"/>
      <c r="AK310" s="177">
        <v>11.1</v>
      </c>
      <c r="AL310" s="177"/>
      <c r="AM310" s="177"/>
      <c r="AN310" s="181">
        <v>4.3</v>
      </c>
      <c r="AO310" s="177"/>
    </row>
    <row r="311" spans="2:41" ht="21" customHeight="1" x14ac:dyDescent="0.2">
      <c r="B311" s="173" t="s">
        <v>443</v>
      </c>
      <c r="C311" s="149" t="s">
        <v>442</v>
      </c>
      <c r="D311" s="149" t="s">
        <v>237</v>
      </c>
      <c r="E311" s="149" t="s">
        <v>49</v>
      </c>
      <c r="F311" s="174">
        <f t="shared" si="16"/>
        <v>17</v>
      </c>
      <c r="G311" s="176">
        <f t="shared" si="17"/>
        <v>3</v>
      </c>
      <c r="H311" s="175">
        <f t="shared" si="18"/>
        <v>4.9570588235294117</v>
      </c>
      <c r="I311" s="176">
        <f t="shared" si="19"/>
        <v>7.5</v>
      </c>
      <c r="J311" s="177">
        <v>6.75</v>
      </c>
      <c r="K311" s="177">
        <v>5.4</v>
      </c>
      <c r="L311" s="177"/>
      <c r="M311" s="177">
        <v>5.7</v>
      </c>
      <c r="N311" s="177">
        <v>5</v>
      </c>
      <c r="O311" s="177"/>
      <c r="P311" s="177">
        <v>4.7</v>
      </c>
      <c r="Q311" s="177">
        <v>4</v>
      </c>
      <c r="R311" s="177">
        <v>4</v>
      </c>
      <c r="S311" s="177">
        <v>4.5999999999999996</v>
      </c>
      <c r="T311" s="177"/>
      <c r="U311" s="177">
        <v>6.9</v>
      </c>
      <c r="V311" s="177"/>
      <c r="W311" s="177"/>
      <c r="X311" s="177">
        <v>3.67</v>
      </c>
      <c r="Y311" s="177">
        <v>7.5</v>
      </c>
      <c r="Z311" s="177"/>
      <c r="AA311" s="177"/>
      <c r="AB311" s="177">
        <v>3</v>
      </c>
      <c r="AC311" s="177"/>
      <c r="AD311" s="182"/>
      <c r="AE311" s="177">
        <v>4.3</v>
      </c>
      <c r="AF311" s="177"/>
      <c r="AG311" s="177">
        <v>6.65</v>
      </c>
      <c r="AH311" s="177"/>
      <c r="AI311" s="177">
        <v>3.55</v>
      </c>
      <c r="AJ311" s="177"/>
      <c r="AK311" s="177">
        <v>5.55</v>
      </c>
      <c r="AL311" s="177"/>
      <c r="AM311" s="177"/>
      <c r="AN311" s="181">
        <v>3</v>
      </c>
      <c r="AO311" s="177"/>
    </row>
    <row r="312" spans="2:41" ht="21" customHeight="1" x14ac:dyDescent="0.2">
      <c r="B312" s="173" t="s">
        <v>443</v>
      </c>
      <c r="C312" s="149" t="s">
        <v>442</v>
      </c>
      <c r="D312" s="149" t="s">
        <v>237</v>
      </c>
      <c r="E312" s="149" t="s">
        <v>83</v>
      </c>
      <c r="F312" s="174">
        <f t="shared" si="16"/>
        <v>14</v>
      </c>
      <c r="G312" s="176">
        <f t="shared" si="17"/>
        <v>3</v>
      </c>
      <c r="H312" s="175">
        <f t="shared" si="18"/>
        <v>5.3764285714285709</v>
      </c>
      <c r="I312" s="176">
        <f t="shared" si="19"/>
        <v>8.35</v>
      </c>
      <c r="J312" s="177">
        <v>6.75</v>
      </c>
      <c r="K312" s="177">
        <v>5.4</v>
      </c>
      <c r="L312" s="177"/>
      <c r="M312" s="177">
        <v>5.7</v>
      </c>
      <c r="N312" s="177"/>
      <c r="O312" s="177"/>
      <c r="P312" s="177">
        <v>6.6</v>
      </c>
      <c r="Q312" s="177">
        <v>4</v>
      </c>
      <c r="R312" s="177">
        <v>4</v>
      </c>
      <c r="S312" s="177"/>
      <c r="T312" s="177"/>
      <c r="U312" s="177">
        <v>6.9</v>
      </c>
      <c r="V312" s="177"/>
      <c r="W312" s="177"/>
      <c r="X312" s="177">
        <v>3.67</v>
      </c>
      <c r="Y312" s="177">
        <v>7.5</v>
      </c>
      <c r="Z312" s="177"/>
      <c r="AA312" s="177"/>
      <c r="AB312" s="177">
        <v>3</v>
      </c>
      <c r="AC312" s="177"/>
      <c r="AD312" s="182"/>
      <c r="AE312" s="177"/>
      <c r="AF312" s="177"/>
      <c r="AG312" s="177">
        <v>8.35</v>
      </c>
      <c r="AH312" s="177"/>
      <c r="AI312" s="177">
        <v>3.55</v>
      </c>
      <c r="AJ312" s="177"/>
      <c r="AK312" s="177">
        <v>5.55</v>
      </c>
      <c r="AL312" s="177"/>
      <c r="AM312" s="177"/>
      <c r="AN312" s="181">
        <v>4.3</v>
      </c>
      <c r="AO312" s="177"/>
    </row>
    <row r="313" spans="2:41" ht="21" customHeight="1" x14ac:dyDescent="0.2">
      <c r="B313" s="173" t="s">
        <v>443</v>
      </c>
      <c r="C313" s="149" t="s">
        <v>442</v>
      </c>
      <c r="D313" s="149" t="s">
        <v>237</v>
      </c>
      <c r="E313" s="149" t="s">
        <v>43</v>
      </c>
      <c r="F313" s="174">
        <f t="shared" si="16"/>
        <v>10</v>
      </c>
      <c r="G313" s="176">
        <f t="shared" si="17"/>
        <v>2</v>
      </c>
      <c r="H313" s="175">
        <f t="shared" si="18"/>
        <v>5.1670000000000007</v>
      </c>
      <c r="I313" s="176">
        <f t="shared" si="19"/>
        <v>8.35</v>
      </c>
      <c r="J313" s="177">
        <v>4.1500000000000004</v>
      </c>
      <c r="K313" s="177">
        <v>5.4</v>
      </c>
      <c r="L313" s="177"/>
      <c r="M313" s="177"/>
      <c r="N313" s="177"/>
      <c r="O313" s="177"/>
      <c r="P313" s="177"/>
      <c r="Q313" s="177"/>
      <c r="R313" s="177">
        <v>4</v>
      </c>
      <c r="S313" s="177"/>
      <c r="T313" s="177"/>
      <c r="U313" s="177">
        <v>6.9</v>
      </c>
      <c r="V313" s="177"/>
      <c r="W313" s="177"/>
      <c r="X313" s="177">
        <v>3.67</v>
      </c>
      <c r="Y313" s="177">
        <v>7.5</v>
      </c>
      <c r="Z313" s="177"/>
      <c r="AA313" s="177"/>
      <c r="AB313" s="177">
        <v>3</v>
      </c>
      <c r="AC313" s="177"/>
      <c r="AD313" s="182"/>
      <c r="AE313" s="177"/>
      <c r="AF313" s="177"/>
      <c r="AG313" s="177">
        <v>8.35</v>
      </c>
      <c r="AH313" s="177"/>
      <c r="AI313" s="177">
        <v>6.7</v>
      </c>
      <c r="AJ313" s="177"/>
      <c r="AK313" s="177"/>
      <c r="AL313" s="177"/>
      <c r="AM313" s="177"/>
      <c r="AN313" s="181">
        <v>2</v>
      </c>
      <c r="AO313" s="177"/>
    </row>
    <row r="314" spans="2:41" ht="21" customHeight="1" x14ac:dyDescent="0.2">
      <c r="B314" s="173" t="s">
        <v>34</v>
      </c>
      <c r="C314" s="149"/>
      <c r="D314" s="149"/>
      <c r="E314" s="149" t="s">
        <v>48</v>
      </c>
      <c r="F314" s="174">
        <f t="shared" si="16"/>
        <v>6</v>
      </c>
      <c r="G314" s="176">
        <f t="shared" si="17"/>
        <v>0</v>
      </c>
      <c r="H314" s="175">
        <f t="shared" si="18"/>
        <v>50.125</v>
      </c>
      <c r="I314" s="176">
        <f t="shared" si="19"/>
        <v>78.95</v>
      </c>
      <c r="J314" s="177"/>
      <c r="K314" s="177"/>
      <c r="L314" s="177"/>
      <c r="M314" s="177"/>
      <c r="N314" s="177"/>
      <c r="O314" s="177">
        <v>0</v>
      </c>
      <c r="P314" s="177"/>
      <c r="Q314" s="177"/>
      <c r="R314" s="177">
        <v>40</v>
      </c>
      <c r="S314" s="177"/>
      <c r="T314" s="177"/>
      <c r="U314" s="177"/>
      <c r="V314" s="177">
        <v>53.5</v>
      </c>
      <c r="W314" s="177"/>
      <c r="X314" s="177">
        <v>75</v>
      </c>
      <c r="Y314" s="177"/>
      <c r="Z314" s="177"/>
      <c r="AA314" s="177"/>
      <c r="AB314" s="177">
        <v>53.3</v>
      </c>
      <c r="AC314" s="177"/>
      <c r="AD314" s="182"/>
      <c r="AE314" s="177"/>
      <c r="AF314" s="177"/>
      <c r="AG314" s="177"/>
      <c r="AH314" s="177"/>
      <c r="AI314" s="177"/>
      <c r="AJ314" s="177"/>
      <c r="AK314" s="177">
        <v>78.95</v>
      </c>
      <c r="AL314" s="177"/>
      <c r="AM314" s="177"/>
      <c r="AN314" s="181"/>
      <c r="AO314" s="177"/>
    </row>
    <row r="315" spans="2:41" ht="21" customHeight="1" x14ac:dyDescent="0.2">
      <c r="B315" s="173" t="s">
        <v>34</v>
      </c>
      <c r="C315" s="149"/>
      <c r="D315" s="149"/>
      <c r="E315" s="149" t="s">
        <v>49</v>
      </c>
      <c r="F315" s="174">
        <f t="shared" si="16"/>
        <v>5</v>
      </c>
      <c r="G315" s="176">
        <f t="shared" si="17"/>
        <v>25</v>
      </c>
      <c r="H315" s="175">
        <f t="shared" si="18"/>
        <v>29.420000000000005</v>
      </c>
      <c r="I315" s="176">
        <f t="shared" si="19"/>
        <v>39.5</v>
      </c>
      <c r="J315" s="177"/>
      <c r="K315" s="177"/>
      <c r="L315" s="177"/>
      <c r="M315" s="177"/>
      <c r="N315" s="177"/>
      <c r="O315" s="177"/>
      <c r="P315" s="177"/>
      <c r="Q315" s="177"/>
      <c r="R315" s="177">
        <v>25</v>
      </c>
      <c r="S315" s="177"/>
      <c r="T315" s="177"/>
      <c r="U315" s="177"/>
      <c r="V315" s="177">
        <v>25.9</v>
      </c>
      <c r="W315" s="177"/>
      <c r="X315" s="177">
        <v>27.5</v>
      </c>
      <c r="Y315" s="177"/>
      <c r="Z315" s="177"/>
      <c r="AA315" s="177"/>
      <c r="AB315" s="177">
        <v>29.2</v>
      </c>
      <c r="AC315" s="177"/>
      <c r="AD315" s="182"/>
      <c r="AE315" s="177"/>
      <c r="AF315" s="177"/>
      <c r="AG315" s="177"/>
      <c r="AH315" s="177"/>
      <c r="AI315" s="177"/>
      <c r="AJ315" s="177"/>
      <c r="AK315" s="177">
        <v>39.5</v>
      </c>
      <c r="AL315" s="177"/>
      <c r="AM315" s="177"/>
      <c r="AN315" s="181"/>
      <c r="AO315" s="177"/>
    </row>
    <row r="316" spans="2:41" ht="21" customHeight="1" x14ac:dyDescent="0.2">
      <c r="B316" s="173" t="s">
        <v>34</v>
      </c>
      <c r="C316" s="149"/>
      <c r="D316" s="149"/>
      <c r="E316" s="149" t="s">
        <v>83</v>
      </c>
      <c r="F316" s="174">
        <f t="shared" si="16"/>
        <v>5</v>
      </c>
      <c r="G316" s="176">
        <f t="shared" si="17"/>
        <v>25</v>
      </c>
      <c r="H316" s="175">
        <f t="shared" si="18"/>
        <v>31.420000000000005</v>
      </c>
      <c r="I316" s="176">
        <f t="shared" si="19"/>
        <v>39.5</v>
      </c>
      <c r="J316" s="177"/>
      <c r="K316" s="177"/>
      <c r="L316" s="177"/>
      <c r="M316" s="177"/>
      <c r="N316" s="177"/>
      <c r="O316" s="177"/>
      <c r="P316" s="177"/>
      <c r="Q316" s="177"/>
      <c r="R316" s="177">
        <v>25</v>
      </c>
      <c r="S316" s="177"/>
      <c r="T316" s="177"/>
      <c r="U316" s="177"/>
      <c r="V316" s="177">
        <v>25.9</v>
      </c>
      <c r="W316" s="177"/>
      <c r="X316" s="177">
        <v>37.5</v>
      </c>
      <c r="Y316" s="177"/>
      <c r="Z316" s="177"/>
      <c r="AA316" s="177"/>
      <c r="AB316" s="177">
        <v>29.2</v>
      </c>
      <c r="AC316" s="177"/>
      <c r="AD316" s="182"/>
      <c r="AE316" s="177"/>
      <c r="AF316" s="177"/>
      <c r="AG316" s="177"/>
      <c r="AH316" s="177"/>
      <c r="AI316" s="177"/>
      <c r="AJ316" s="177"/>
      <c r="AK316" s="177">
        <v>39.5</v>
      </c>
      <c r="AL316" s="177"/>
      <c r="AM316" s="177"/>
      <c r="AN316" s="181"/>
      <c r="AO316" s="177"/>
    </row>
    <row r="317" spans="2:41" ht="21" customHeight="1" x14ac:dyDescent="0.2">
      <c r="B317" s="173" t="s">
        <v>34</v>
      </c>
      <c r="C317" s="149"/>
      <c r="D317" s="149"/>
      <c r="E317" s="149" t="s">
        <v>43</v>
      </c>
      <c r="F317" s="174">
        <f t="shared" si="16"/>
        <v>3</v>
      </c>
      <c r="G317" s="176">
        <f t="shared" si="17"/>
        <v>25</v>
      </c>
      <c r="H317" s="175">
        <f t="shared" si="18"/>
        <v>30.566666666666666</v>
      </c>
      <c r="I317" s="176">
        <f t="shared" si="19"/>
        <v>37.5</v>
      </c>
      <c r="J317" s="177"/>
      <c r="K317" s="177"/>
      <c r="L317" s="177"/>
      <c r="M317" s="177"/>
      <c r="N317" s="177"/>
      <c r="O317" s="177"/>
      <c r="P317" s="177"/>
      <c r="Q317" s="177"/>
      <c r="R317" s="177">
        <v>25</v>
      </c>
      <c r="S317" s="177"/>
      <c r="T317" s="177"/>
      <c r="U317" s="177"/>
      <c r="V317" s="177"/>
      <c r="W317" s="177"/>
      <c r="X317" s="177">
        <v>37.5</v>
      </c>
      <c r="Y317" s="177"/>
      <c r="Z317" s="177"/>
      <c r="AA317" s="177"/>
      <c r="AB317" s="177">
        <v>29.2</v>
      </c>
      <c r="AC317" s="177"/>
      <c r="AD317" s="182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</row>
    <row r="318" spans="2:41" ht="21" customHeight="1" x14ac:dyDescent="0.2">
      <c r="B318" s="173" t="s">
        <v>444</v>
      </c>
      <c r="C318" s="149" t="s">
        <v>441</v>
      </c>
      <c r="D318" s="149" t="s">
        <v>237</v>
      </c>
      <c r="E318" s="149" t="s">
        <v>48</v>
      </c>
      <c r="F318" s="174">
        <f t="shared" si="16"/>
        <v>8</v>
      </c>
      <c r="G318" s="176">
        <f t="shared" si="17"/>
        <v>0</v>
      </c>
      <c r="H318" s="175">
        <f t="shared" si="18"/>
        <v>4.5187499999999998</v>
      </c>
      <c r="I318" s="176">
        <f t="shared" si="19"/>
        <v>7.8</v>
      </c>
      <c r="J318" s="177"/>
      <c r="K318" s="177"/>
      <c r="L318" s="177"/>
      <c r="M318" s="177"/>
      <c r="N318" s="177">
        <v>7.8</v>
      </c>
      <c r="O318" s="177">
        <v>5</v>
      </c>
      <c r="P318" s="177"/>
      <c r="Q318" s="177">
        <v>0</v>
      </c>
      <c r="R318" s="177"/>
      <c r="S318" s="177">
        <v>1.95</v>
      </c>
      <c r="T318" s="177"/>
      <c r="U318" s="177"/>
      <c r="V318" s="177">
        <v>3.7</v>
      </c>
      <c r="W318" s="177"/>
      <c r="X318" s="177"/>
      <c r="Y318" s="177"/>
      <c r="Z318" s="177"/>
      <c r="AA318" s="177"/>
      <c r="AB318" s="177">
        <v>3.8</v>
      </c>
      <c r="AC318" s="177"/>
      <c r="AD318" s="182"/>
      <c r="AE318" s="177"/>
      <c r="AF318" s="177"/>
      <c r="AG318" s="177"/>
      <c r="AH318" s="177"/>
      <c r="AI318" s="177">
        <v>6.8</v>
      </c>
      <c r="AJ318" s="177"/>
      <c r="AK318" s="177">
        <v>7.1</v>
      </c>
      <c r="AL318" s="177"/>
      <c r="AM318" s="177"/>
      <c r="AN318" s="177"/>
      <c r="AO318" s="177"/>
    </row>
    <row r="319" spans="2:41" ht="21" customHeight="1" x14ac:dyDescent="0.2">
      <c r="B319" s="173" t="s">
        <v>444</v>
      </c>
      <c r="C319" s="149" t="s">
        <v>441</v>
      </c>
      <c r="D319" s="149" t="s">
        <v>237</v>
      </c>
      <c r="E319" s="149" t="s">
        <v>49</v>
      </c>
      <c r="F319" s="174">
        <f t="shared" si="16"/>
        <v>8</v>
      </c>
      <c r="G319" s="176">
        <f t="shared" si="17"/>
        <v>0</v>
      </c>
      <c r="H319" s="175">
        <f t="shared" si="18"/>
        <v>2.5249999999999999</v>
      </c>
      <c r="I319" s="176">
        <f t="shared" si="19"/>
        <v>4.05</v>
      </c>
      <c r="J319" s="177"/>
      <c r="K319" s="177"/>
      <c r="L319" s="177"/>
      <c r="M319" s="177"/>
      <c r="N319" s="177">
        <v>4.05</v>
      </c>
      <c r="O319" s="177">
        <v>4</v>
      </c>
      <c r="P319" s="177"/>
      <c r="Q319" s="177">
        <v>0</v>
      </c>
      <c r="R319" s="177"/>
      <c r="S319" s="177">
        <v>1.1000000000000001</v>
      </c>
      <c r="T319" s="177"/>
      <c r="U319" s="177"/>
      <c r="V319" s="177">
        <v>2</v>
      </c>
      <c r="W319" s="177"/>
      <c r="X319" s="177"/>
      <c r="Y319" s="177"/>
      <c r="Z319" s="177"/>
      <c r="AA319" s="177"/>
      <c r="AB319" s="177">
        <v>2</v>
      </c>
      <c r="AC319" s="177"/>
      <c r="AD319" s="182"/>
      <c r="AE319" s="177"/>
      <c r="AF319" s="177"/>
      <c r="AG319" s="177"/>
      <c r="AH319" s="177"/>
      <c r="AI319" s="177">
        <v>3.5</v>
      </c>
      <c r="AJ319" s="177"/>
      <c r="AK319" s="177">
        <v>3.55</v>
      </c>
      <c r="AL319" s="177"/>
      <c r="AM319" s="177"/>
      <c r="AN319" s="177"/>
      <c r="AO319" s="177"/>
    </row>
    <row r="320" spans="2:41" ht="21" customHeight="1" x14ac:dyDescent="0.2">
      <c r="B320" s="173" t="s">
        <v>444</v>
      </c>
      <c r="C320" s="149" t="s">
        <v>441</v>
      </c>
      <c r="D320" s="149" t="s">
        <v>237</v>
      </c>
      <c r="E320" s="149" t="s">
        <v>83</v>
      </c>
      <c r="F320" s="174">
        <f t="shared" si="16"/>
        <v>6</v>
      </c>
      <c r="G320" s="176">
        <f t="shared" si="17"/>
        <v>0</v>
      </c>
      <c r="H320" s="175">
        <f t="shared" si="18"/>
        <v>2.5083333333333333</v>
      </c>
      <c r="I320" s="176">
        <f t="shared" si="19"/>
        <v>4</v>
      </c>
      <c r="J320" s="177"/>
      <c r="K320" s="177"/>
      <c r="L320" s="177"/>
      <c r="M320" s="177"/>
      <c r="N320" s="177"/>
      <c r="O320" s="177">
        <v>4</v>
      </c>
      <c r="P320" s="177"/>
      <c r="Q320" s="177">
        <v>0</v>
      </c>
      <c r="R320" s="177"/>
      <c r="S320" s="177"/>
      <c r="T320" s="177"/>
      <c r="U320" s="177"/>
      <c r="V320" s="177">
        <v>2</v>
      </c>
      <c r="W320" s="177"/>
      <c r="X320" s="177"/>
      <c r="Y320" s="177"/>
      <c r="Z320" s="177"/>
      <c r="AA320" s="177"/>
      <c r="AB320" s="177">
        <v>2</v>
      </c>
      <c r="AC320" s="177"/>
      <c r="AD320" s="182"/>
      <c r="AE320" s="177"/>
      <c r="AF320" s="177"/>
      <c r="AG320" s="177"/>
      <c r="AH320" s="177"/>
      <c r="AI320" s="177">
        <v>3.5</v>
      </c>
      <c r="AJ320" s="177"/>
      <c r="AK320" s="177">
        <v>3.55</v>
      </c>
      <c r="AL320" s="177"/>
      <c r="AM320" s="177"/>
      <c r="AN320" s="177"/>
      <c r="AO320" s="177"/>
    </row>
    <row r="321" spans="2:41" ht="21" customHeight="1" x14ac:dyDescent="0.2">
      <c r="B321" s="173" t="s">
        <v>444</v>
      </c>
      <c r="C321" s="149" t="s">
        <v>441</v>
      </c>
      <c r="D321" s="149" t="s">
        <v>237</v>
      </c>
      <c r="E321" s="149" t="s">
        <v>43</v>
      </c>
      <c r="F321" s="174">
        <f t="shared" si="16"/>
        <v>4</v>
      </c>
      <c r="G321" s="176">
        <f t="shared" si="17"/>
        <v>0</v>
      </c>
      <c r="H321" s="175">
        <f t="shared" si="18"/>
        <v>3.2</v>
      </c>
      <c r="I321" s="176">
        <f t="shared" si="19"/>
        <v>6.8</v>
      </c>
      <c r="J321" s="177"/>
      <c r="K321" s="177"/>
      <c r="L321" s="177"/>
      <c r="M321" s="177"/>
      <c r="N321" s="177"/>
      <c r="O321" s="177">
        <v>4</v>
      </c>
      <c r="P321" s="177"/>
      <c r="Q321" s="177">
        <v>0</v>
      </c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>
        <v>2</v>
      </c>
      <c r="AC321" s="177"/>
      <c r="AD321" s="182"/>
      <c r="AE321" s="177"/>
      <c r="AF321" s="177"/>
      <c r="AG321" s="177"/>
      <c r="AH321" s="177"/>
      <c r="AI321" s="177">
        <v>6.8</v>
      </c>
      <c r="AJ321" s="177"/>
      <c r="AK321" s="177"/>
      <c r="AL321" s="177"/>
      <c r="AM321" s="177"/>
      <c r="AN321" s="177"/>
      <c r="AO321" s="177"/>
    </row>
    <row r="322" spans="2:41" ht="21" customHeight="1" x14ac:dyDescent="0.2">
      <c r="B322" s="173" t="s">
        <v>35</v>
      </c>
      <c r="C322" s="149"/>
      <c r="D322" s="149"/>
      <c r="E322" s="149" t="s">
        <v>48</v>
      </c>
      <c r="F322" s="174">
        <f t="shared" si="16"/>
        <v>8</v>
      </c>
      <c r="G322" s="176">
        <f t="shared" si="17"/>
        <v>0</v>
      </c>
      <c r="H322" s="175">
        <f t="shared" si="18"/>
        <v>55.031250000000007</v>
      </c>
      <c r="I322" s="176">
        <f t="shared" si="19"/>
        <v>74.5</v>
      </c>
      <c r="J322" s="177"/>
      <c r="K322" s="177"/>
      <c r="L322" s="177"/>
      <c r="M322" s="177"/>
      <c r="N322" s="177">
        <v>74.349999999999994</v>
      </c>
      <c r="O322" s="177">
        <v>74.5</v>
      </c>
      <c r="P322" s="177"/>
      <c r="Q322" s="177">
        <v>0</v>
      </c>
      <c r="R322" s="177"/>
      <c r="S322" s="177"/>
      <c r="T322" s="177"/>
      <c r="U322" s="177"/>
      <c r="V322" s="177">
        <v>65.25</v>
      </c>
      <c r="W322" s="177"/>
      <c r="X322" s="177"/>
      <c r="Y322" s="177"/>
      <c r="Z322" s="177"/>
      <c r="AA322" s="177"/>
      <c r="AB322" s="177">
        <v>64</v>
      </c>
      <c r="AC322" s="177"/>
      <c r="AD322" s="177"/>
      <c r="AE322" s="177"/>
      <c r="AF322" s="177"/>
      <c r="AG322" s="177"/>
      <c r="AH322" s="177"/>
      <c r="AI322" s="177">
        <v>35</v>
      </c>
      <c r="AJ322" s="177"/>
      <c r="AK322" s="177">
        <v>63.35</v>
      </c>
      <c r="AL322" s="177"/>
      <c r="AM322" s="177">
        <v>63.8</v>
      </c>
      <c r="AN322" s="177"/>
      <c r="AO322" s="177"/>
    </row>
    <row r="323" spans="2:41" ht="21" customHeight="1" x14ac:dyDescent="0.2">
      <c r="B323" s="173" t="s">
        <v>35</v>
      </c>
      <c r="C323" s="149"/>
      <c r="D323" s="149"/>
      <c r="E323" s="149" t="s">
        <v>49</v>
      </c>
      <c r="F323" s="174">
        <f t="shared" si="16"/>
        <v>8</v>
      </c>
      <c r="G323" s="176">
        <f t="shared" si="17"/>
        <v>0</v>
      </c>
      <c r="H323" s="175">
        <f t="shared" si="18"/>
        <v>29.599999999999998</v>
      </c>
      <c r="I323" s="176">
        <f t="shared" si="19"/>
        <v>51</v>
      </c>
      <c r="J323" s="177"/>
      <c r="K323" s="177"/>
      <c r="L323" s="177"/>
      <c r="M323" s="177"/>
      <c r="N323" s="177">
        <v>38.299999999999997</v>
      </c>
      <c r="O323" s="177">
        <v>51</v>
      </c>
      <c r="P323" s="177"/>
      <c r="Q323" s="177">
        <v>0</v>
      </c>
      <c r="R323" s="177"/>
      <c r="S323" s="177"/>
      <c r="T323" s="177"/>
      <c r="U323" s="177"/>
      <c r="V323" s="177">
        <v>39</v>
      </c>
      <c r="W323" s="177"/>
      <c r="X323" s="177"/>
      <c r="Y323" s="177"/>
      <c r="Z323" s="177"/>
      <c r="AA323" s="177"/>
      <c r="AB323" s="177">
        <v>32.700000000000003</v>
      </c>
      <c r="AC323" s="177"/>
      <c r="AD323" s="177"/>
      <c r="AE323" s="177"/>
      <c r="AF323" s="177"/>
      <c r="AG323" s="177"/>
      <c r="AH323" s="177"/>
      <c r="AI323" s="177">
        <v>17</v>
      </c>
      <c r="AJ323" s="177"/>
      <c r="AK323" s="177">
        <v>31.7</v>
      </c>
      <c r="AL323" s="177"/>
      <c r="AM323" s="177">
        <v>27.1</v>
      </c>
      <c r="AN323" s="177"/>
      <c r="AO323" s="177"/>
    </row>
    <row r="324" spans="2:41" ht="21" customHeight="1" x14ac:dyDescent="0.2">
      <c r="B324" s="173" t="s">
        <v>35</v>
      </c>
      <c r="C324" s="149"/>
      <c r="D324" s="149"/>
      <c r="E324" s="149" t="s">
        <v>83</v>
      </c>
      <c r="F324" s="174">
        <f t="shared" si="16"/>
        <v>7</v>
      </c>
      <c r="G324" s="176">
        <f t="shared" si="17"/>
        <v>0</v>
      </c>
      <c r="H324" s="175">
        <f t="shared" si="18"/>
        <v>28.357142857142854</v>
      </c>
      <c r="I324" s="176">
        <f t="shared" si="19"/>
        <v>51</v>
      </c>
      <c r="J324" s="177"/>
      <c r="K324" s="177"/>
      <c r="L324" s="177"/>
      <c r="M324" s="177"/>
      <c r="N324" s="177"/>
      <c r="O324" s="177">
        <v>51</v>
      </c>
      <c r="P324" s="177"/>
      <c r="Q324" s="177">
        <v>0</v>
      </c>
      <c r="R324" s="177"/>
      <c r="S324" s="177"/>
      <c r="T324" s="177"/>
      <c r="U324" s="177"/>
      <c r="V324" s="177">
        <v>39</v>
      </c>
      <c r="W324" s="177"/>
      <c r="X324" s="177"/>
      <c r="Y324" s="177"/>
      <c r="Z324" s="177"/>
      <c r="AA324" s="177"/>
      <c r="AB324" s="177">
        <v>32.700000000000003</v>
      </c>
      <c r="AC324" s="177"/>
      <c r="AD324" s="177"/>
      <c r="AE324" s="177"/>
      <c r="AF324" s="177"/>
      <c r="AG324" s="177"/>
      <c r="AH324" s="177"/>
      <c r="AI324" s="177">
        <v>17</v>
      </c>
      <c r="AJ324" s="177"/>
      <c r="AK324" s="177">
        <v>31.7</v>
      </c>
      <c r="AL324" s="177"/>
      <c r="AM324" s="177">
        <v>27.1</v>
      </c>
      <c r="AN324" s="177"/>
      <c r="AO324" s="177"/>
    </row>
    <row r="325" spans="2:41" ht="21" customHeight="1" x14ac:dyDescent="0.2">
      <c r="B325" s="173" t="s">
        <v>35</v>
      </c>
      <c r="C325" s="149"/>
      <c r="D325" s="149"/>
      <c r="E325" s="149" t="s">
        <v>43</v>
      </c>
      <c r="F325" s="174">
        <f t="shared" ref="F325:F388" si="20">COUNT(J325:AO325)</f>
        <v>4</v>
      </c>
      <c r="G325" s="176">
        <f t="shared" ref="G325:G388" si="21">MIN(J325:AO325)</f>
        <v>0</v>
      </c>
      <c r="H325" s="175">
        <f t="shared" ref="H325:H388" si="22">IF(SUM(J325:AO325)&gt;0,AVERAGE(J325:AO325),0)</f>
        <v>29.675000000000001</v>
      </c>
      <c r="I325" s="176">
        <f t="shared" ref="I325:I388" si="23">MAX(J325:AO325)</f>
        <v>51</v>
      </c>
      <c r="J325" s="177"/>
      <c r="K325" s="177"/>
      <c r="L325" s="177"/>
      <c r="M325" s="177"/>
      <c r="N325" s="177"/>
      <c r="O325" s="177">
        <v>51</v>
      </c>
      <c r="P325" s="177"/>
      <c r="Q325" s="177">
        <v>0</v>
      </c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>
        <v>32.700000000000003</v>
      </c>
      <c r="AC325" s="177"/>
      <c r="AD325" s="177"/>
      <c r="AE325" s="177"/>
      <c r="AF325" s="177"/>
      <c r="AG325" s="177"/>
      <c r="AH325" s="177"/>
      <c r="AI325" s="177">
        <v>35</v>
      </c>
      <c r="AJ325" s="177"/>
      <c r="AK325" s="177"/>
      <c r="AL325" s="177"/>
      <c r="AM325" s="177"/>
      <c r="AN325" s="177"/>
      <c r="AO325" s="177"/>
    </row>
    <row r="326" spans="2:41" ht="21" customHeight="1" x14ac:dyDescent="0.2">
      <c r="B326" s="173" t="s">
        <v>445</v>
      </c>
      <c r="C326" s="149" t="s">
        <v>400</v>
      </c>
      <c r="D326" s="149" t="s">
        <v>237</v>
      </c>
      <c r="E326" s="149" t="s">
        <v>48</v>
      </c>
      <c r="F326" s="174">
        <f t="shared" si="20"/>
        <v>14</v>
      </c>
      <c r="G326" s="176">
        <f t="shared" si="21"/>
        <v>12</v>
      </c>
      <c r="H326" s="175">
        <f t="shared" si="22"/>
        <v>23.457142857142856</v>
      </c>
      <c r="I326" s="176">
        <f t="shared" si="23"/>
        <v>40</v>
      </c>
      <c r="J326" s="177"/>
      <c r="K326" s="177"/>
      <c r="L326" s="177"/>
      <c r="M326" s="177"/>
      <c r="N326" s="177">
        <v>21</v>
      </c>
      <c r="O326" s="177">
        <v>29.7</v>
      </c>
      <c r="P326" s="177">
        <v>27.5</v>
      </c>
      <c r="Q326" s="177">
        <v>12</v>
      </c>
      <c r="R326" s="177"/>
      <c r="S326" s="177"/>
      <c r="T326" s="177">
        <v>20</v>
      </c>
      <c r="U326" s="177"/>
      <c r="V326" s="177">
        <v>32</v>
      </c>
      <c r="W326" s="177"/>
      <c r="X326" s="177">
        <v>40</v>
      </c>
      <c r="Y326" s="177">
        <v>23</v>
      </c>
      <c r="Z326" s="177"/>
      <c r="AA326" s="177">
        <v>12.5</v>
      </c>
      <c r="AB326" s="177"/>
      <c r="AC326" s="177"/>
      <c r="AD326" s="181">
        <v>22</v>
      </c>
      <c r="AE326" s="177">
        <v>18.5</v>
      </c>
      <c r="AF326" s="177"/>
      <c r="AG326" s="177"/>
      <c r="AH326" s="177"/>
      <c r="AI326" s="177">
        <v>25</v>
      </c>
      <c r="AJ326" s="177"/>
      <c r="AK326" s="177">
        <v>23.2</v>
      </c>
      <c r="AL326" s="177"/>
      <c r="AM326" s="177">
        <v>22</v>
      </c>
      <c r="AN326" s="177"/>
      <c r="AO326" s="177"/>
    </row>
    <row r="327" spans="2:41" ht="21" customHeight="1" x14ac:dyDescent="0.2">
      <c r="B327" s="173" t="s">
        <v>445</v>
      </c>
      <c r="C327" s="149" t="s">
        <v>400</v>
      </c>
      <c r="D327" s="149" t="s">
        <v>237</v>
      </c>
      <c r="E327" s="149" t="s">
        <v>49</v>
      </c>
      <c r="F327" s="174">
        <f t="shared" si="20"/>
        <v>14</v>
      </c>
      <c r="G327" s="176">
        <f t="shared" si="21"/>
        <v>6</v>
      </c>
      <c r="H327" s="175">
        <f t="shared" si="22"/>
        <v>9.6214285714285701</v>
      </c>
      <c r="I327" s="176">
        <f t="shared" si="23"/>
        <v>18</v>
      </c>
      <c r="J327" s="177"/>
      <c r="K327" s="177"/>
      <c r="L327" s="177"/>
      <c r="M327" s="177"/>
      <c r="N327" s="177">
        <v>7</v>
      </c>
      <c r="O327" s="177">
        <v>8.8000000000000007</v>
      </c>
      <c r="P327" s="177">
        <v>9.5</v>
      </c>
      <c r="Q327" s="177">
        <v>6</v>
      </c>
      <c r="R327" s="177"/>
      <c r="S327" s="177"/>
      <c r="T327" s="177">
        <v>10</v>
      </c>
      <c r="U327" s="177"/>
      <c r="V327" s="177">
        <v>9.5</v>
      </c>
      <c r="W327" s="177"/>
      <c r="X327" s="177">
        <v>10</v>
      </c>
      <c r="Y327" s="177">
        <v>18</v>
      </c>
      <c r="Z327" s="177"/>
      <c r="AA327" s="177">
        <v>8.5</v>
      </c>
      <c r="AB327" s="177"/>
      <c r="AC327" s="177"/>
      <c r="AD327" s="181">
        <v>6.5</v>
      </c>
      <c r="AE327" s="177">
        <v>8.3000000000000007</v>
      </c>
      <c r="AF327" s="177"/>
      <c r="AG327" s="177"/>
      <c r="AH327" s="177"/>
      <c r="AI327" s="177">
        <v>10</v>
      </c>
      <c r="AJ327" s="177"/>
      <c r="AK327" s="177">
        <v>11.8</v>
      </c>
      <c r="AL327" s="177"/>
      <c r="AM327" s="177">
        <v>10.8</v>
      </c>
      <c r="AN327" s="177"/>
      <c r="AO327" s="177"/>
    </row>
    <row r="328" spans="2:41" ht="21" customHeight="1" x14ac:dyDescent="0.2">
      <c r="B328" s="173" t="s">
        <v>445</v>
      </c>
      <c r="C328" s="149" t="s">
        <v>400</v>
      </c>
      <c r="D328" s="149" t="s">
        <v>237</v>
      </c>
      <c r="E328" s="149" t="s">
        <v>83</v>
      </c>
      <c r="F328" s="174">
        <f t="shared" si="20"/>
        <v>13</v>
      </c>
      <c r="G328" s="176">
        <f t="shared" si="21"/>
        <v>8.5</v>
      </c>
      <c r="H328" s="175">
        <f t="shared" si="22"/>
        <v>14.973076923076924</v>
      </c>
      <c r="I328" s="176">
        <f t="shared" si="23"/>
        <v>22</v>
      </c>
      <c r="J328" s="177"/>
      <c r="K328" s="177"/>
      <c r="L328" s="177"/>
      <c r="M328" s="177"/>
      <c r="N328" s="177"/>
      <c r="O328" s="177">
        <v>22</v>
      </c>
      <c r="P328" s="177">
        <v>19.25</v>
      </c>
      <c r="Q328" s="177">
        <v>12</v>
      </c>
      <c r="R328" s="177"/>
      <c r="S328" s="177"/>
      <c r="T328" s="177">
        <v>10</v>
      </c>
      <c r="U328" s="177"/>
      <c r="V328" s="177">
        <v>21</v>
      </c>
      <c r="W328" s="177"/>
      <c r="X328" s="177">
        <v>20</v>
      </c>
      <c r="Y328" s="177">
        <v>18</v>
      </c>
      <c r="Z328" s="177"/>
      <c r="AA328" s="177">
        <v>8.5</v>
      </c>
      <c r="AB328" s="177"/>
      <c r="AC328" s="177"/>
      <c r="AD328" s="181">
        <v>13</v>
      </c>
      <c r="AE328" s="177">
        <v>12.6</v>
      </c>
      <c r="AF328" s="177"/>
      <c r="AG328" s="177"/>
      <c r="AH328" s="177"/>
      <c r="AI328" s="177">
        <v>10</v>
      </c>
      <c r="AJ328" s="177"/>
      <c r="AK328" s="177">
        <v>17.5</v>
      </c>
      <c r="AL328" s="177"/>
      <c r="AM328" s="177">
        <v>10.8</v>
      </c>
      <c r="AN328" s="177"/>
      <c r="AO328" s="177"/>
    </row>
    <row r="329" spans="2:41" ht="21" customHeight="1" x14ac:dyDescent="0.2">
      <c r="B329" s="173" t="s">
        <v>445</v>
      </c>
      <c r="C329" s="149" t="s">
        <v>400</v>
      </c>
      <c r="D329" s="149" t="s">
        <v>237</v>
      </c>
      <c r="E329" s="149" t="s">
        <v>43</v>
      </c>
      <c r="F329" s="174">
        <f t="shared" si="20"/>
        <v>9</v>
      </c>
      <c r="G329" s="176">
        <f t="shared" si="21"/>
        <v>7.5</v>
      </c>
      <c r="H329" s="175">
        <f t="shared" si="22"/>
        <v>15.433333333333334</v>
      </c>
      <c r="I329" s="176">
        <f t="shared" si="23"/>
        <v>25</v>
      </c>
      <c r="J329" s="177"/>
      <c r="K329" s="177"/>
      <c r="L329" s="177"/>
      <c r="M329" s="177"/>
      <c r="N329" s="177"/>
      <c r="O329" s="177">
        <v>22</v>
      </c>
      <c r="P329" s="177"/>
      <c r="Q329" s="177">
        <v>7.5</v>
      </c>
      <c r="R329" s="177"/>
      <c r="S329" s="177"/>
      <c r="T329" s="177">
        <v>10</v>
      </c>
      <c r="U329" s="177"/>
      <c r="V329" s="177"/>
      <c r="W329" s="177"/>
      <c r="X329" s="177">
        <v>20</v>
      </c>
      <c r="Y329" s="177">
        <v>18</v>
      </c>
      <c r="Z329" s="177"/>
      <c r="AA329" s="177"/>
      <c r="AB329" s="177"/>
      <c r="AC329" s="177"/>
      <c r="AD329" s="181">
        <v>13</v>
      </c>
      <c r="AE329" s="177">
        <v>12.6</v>
      </c>
      <c r="AF329" s="177"/>
      <c r="AG329" s="177"/>
      <c r="AH329" s="177"/>
      <c r="AI329" s="177">
        <v>25</v>
      </c>
      <c r="AJ329" s="177"/>
      <c r="AK329" s="177"/>
      <c r="AL329" s="177"/>
      <c r="AM329" s="177">
        <v>10.8</v>
      </c>
      <c r="AN329" s="177"/>
      <c r="AO329" s="177"/>
    </row>
    <row r="330" spans="2:41" ht="21" customHeight="1" x14ac:dyDescent="0.2">
      <c r="B330" s="173" t="s">
        <v>445</v>
      </c>
      <c r="C330" s="149" t="s">
        <v>400</v>
      </c>
      <c r="D330" s="149" t="s">
        <v>398</v>
      </c>
      <c r="E330" s="149" t="s">
        <v>48</v>
      </c>
      <c r="F330" s="174">
        <f t="shared" si="20"/>
        <v>12</v>
      </c>
      <c r="G330" s="176">
        <f t="shared" si="21"/>
        <v>8.5</v>
      </c>
      <c r="H330" s="175">
        <f t="shared" si="22"/>
        <v>16.858333333333334</v>
      </c>
      <c r="I330" s="176">
        <f t="shared" si="23"/>
        <v>28</v>
      </c>
      <c r="J330" s="177"/>
      <c r="K330" s="177"/>
      <c r="L330" s="177"/>
      <c r="M330" s="177"/>
      <c r="N330" s="177">
        <v>16</v>
      </c>
      <c r="O330" s="177">
        <v>20.9</v>
      </c>
      <c r="P330" s="177">
        <v>26.5</v>
      </c>
      <c r="Q330" s="177">
        <v>12</v>
      </c>
      <c r="R330" s="177"/>
      <c r="S330" s="177"/>
      <c r="T330" s="177">
        <v>15</v>
      </c>
      <c r="U330" s="177"/>
      <c r="V330" s="177">
        <v>28</v>
      </c>
      <c r="W330" s="177"/>
      <c r="X330" s="177"/>
      <c r="Y330" s="177">
        <v>14</v>
      </c>
      <c r="Z330" s="177"/>
      <c r="AA330" s="177">
        <v>8.5</v>
      </c>
      <c r="AB330" s="177"/>
      <c r="AC330" s="177"/>
      <c r="AD330" s="181">
        <v>14</v>
      </c>
      <c r="AE330" s="177">
        <v>13.4</v>
      </c>
      <c r="AF330" s="177"/>
      <c r="AG330" s="177"/>
      <c r="AH330" s="177"/>
      <c r="AI330" s="177"/>
      <c r="AJ330" s="177"/>
      <c r="AK330" s="177">
        <v>20</v>
      </c>
      <c r="AL330" s="177"/>
      <c r="AM330" s="177">
        <v>14</v>
      </c>
      <c r="AN330" s="177"/>
      <c r="AO330" s="177"/>
    </row>
    <row r="331" spans="2:41" ht="21" customHeight="1" x14ac:dyDescent="0.2">
      <c r="B331" s="173" t="s">
        <v>445</v>
      </c>
      <c r="C331" s="149" t="s">
        <v>400</v>
      </c>
      <c r="D331" s="149" t="s">
        <v>398</v>
      </c>
      <c r="E331" s="149" t="s">
        <v>49</v>
      </c>
      <c r="F331" s="174">
        <f t="shared" si="20"/>
        <v>12</v>
      </c>
      <c r="G331" s="176">
        <f t="shared" si="21"/>
        <v>5</v>
      </c>
      <c r="H331" s="175">
        <f t="shared" si="22"/>
        <v>7.4333333333333336</v>
      </c>
      <c r="I331" s="176">
        <f t="shared" si="23"/>
        <v>14</v>
      </c>
      <c r="J331" s="177"/>
      <c r="K331" s="177"/>
      <c r="L331" s="177"/>
      <c r="M331" s="177"/>
      <c r="N331" s="177">
        <v>5</v>
      </c>
      <c r="O331" s="177">
        <v>8.8000000000000007</v>
      </c>
      <c r="P331" s="177">
        <v>6.5</v>
      </c>
      <c r="Q331" s="177">
        <v>6</v>
      </c>
      <c r="R331" s="177"/>
      <c r="S331" s="177"/>
      <c r="T331" s="177">
        <v>7.5</v>
      </c>
      <c r="U331" s="177"/>
      <c r="V331" s="177">
        <v>7.5</v>
      </c>
      <c r="W331" s="177"/>
      <c r="X331" s="177"/>
      <c r="Y331" s="177">
        <v>14</v>
      </c>
      <c r="Z331" s="177"/>
      <c r="AA331" s="177">
        <v>5.5</v>
      </c>
      <c r="AB331" s="177"/>
      <c r="AC331" s="177"/>
      <c r="AD331" s="181">
        <v>5</v>
      </c>
      <c r="AE331" s="177">
        <v>6.2</v>
      </c>
      <c r="AF331" s="177"/>
      <c r="AG331" s="177"/>
      <c r="AH331" s="177"/>
      <c r="AI331" s="177"/>
      <c r="AJ331" s="177"/>
      <c r="AK331" s="177">
        <v>10.199999999999999</v>
      </c>
      <c r="AL331" s="177"/>
      <c r="AM331" s="177">
        <v>7</v>
      </c>
      <c r="AN331" s="177"/>
      <c r="AO331" s="177"/>
    </row>
    <row r="332" spans="2:41" ht="21" customHeight="1" x14ac:dyDescent="0.2">
      <c r="B332" s="173" t="s">
        <v>445</v>
      </c>
      <c r="C332" s="149" t="s">
        <v>400</v>
      </c>
      <c r="D332" s="149" t="s">
        <v>398</v>
      </c>
      <c r="E332" s="149" t="s">
        <v>83</v>
      </c>
      <c r="F332" s="174">
        <f t="shared" si="20"/>
        <v>11</v>
      </c>
      <c r="G332" s="176">
        <f t="shared" si="21"/>
        <v>5.5</v>
      </c>
      <c r="H332" s="175">
        <f t="shared" si="22"/>
        <v>12.063636363636363</v>
      </c>
      <c r="I332" s="176">
        <f t="shared" si="23"/>
        <v>18.5</v>
      </c>
      <c r="J332" s="177"/>
      <c r="K332" s="177"/>
      <c r="L332" s="177"/>
      <c r="M332" s="177"/>
      <c r="N332" s="177"/>
      <c r="O332" s="177">
        <v>17.600000000000001</v>
      </c>
      <c r="P332" s="177">
        <v>18.5</v>
      </c>
      <c r="Q332" s="177">
        <v>12</v>
      </c>
      <c r="R332" s="177"/>
      <c r="S332" s="177"/>
      <c r="T332" s="177">
        <v>7.5</v>
      </c>
      <c r="U332" s="177"/>
      <c r="V332" s="177">
        <v>17</v>
      </c>
      <c r="W332" s="177"/>
      <c r="X332" s="177"/>
      <c r="Y332" s="177">
        <v>14</v>
      </c>
      <c r="Z332" s="177"/>
      <c r="AA332" s="177">
        <v>5.5</v>
      </c>
      <c r="AB332" s="177"/>
      <c r="AC332" s="177"/>
      <c r="AD332" s="181">
        <v>9</v>
      </c>
      <c r="AE332" s="177">
        <v>9.5</v>
      </c>
      <c r="AF332" s="177"/>
      <c r="AG332" s="177"/>
      <c r="AH332" s="177"/>
      <c r="AI332" s="177"/>
      <c r="AJ332" s="177"/>
      <c r="AK332" s="177">
        <v>15.1</v>
      </c>
      <c r="AL332" s="177"/>
      <c r="AM332" s="177">
        <v>7</v>
      </c>
      <c r="AN332" s="177"/>
      <c r="AO332" s="177"/>
    </row>
    <row r="333" spans="2:41" ht="21" customHeight="1" x14ac:dyDescent="0.2">
      <c r="B333" s="173" t="s">
        <v>445</v>
      </c>
      <c r="C333" s="149" t="s">
        <v>400</v>
      </c>
      <c r="D333" s="149" t="s">
        <v>398</v>
      </c>
      <c r="E333" s="149" t="s">
        <v>43</v>
      </c>
      <c r="F333" s="174">
        <f t="shared" si="20"/>
        <v>7</v>
      </c>
      <c r="G333" s="176">
        <f t="shared" si="21"/>
        <v>7</v>
      </c>
      <c r="H333" s="175">
        <f t="shared" si="22"/>
        <v>10.299999999999999</v>
      </c>
      <c r="I333" s="176">
        <f t="shared" si="23"/>
        <v>17.600000000000001</v>
      </c>
      <c r="J333" s="177"/>
      <c r="K333" s="177"/>
      <c r="L333" s="177"/>
      <c r="M333" s="177"/>
      <c r="N333" s="177"/>
      <c r="O333" s="177">
        <v>17.600000000000001</v>
      </c>
      <c r="P333" s="177"/>
      <c r="Q333" s="177">
        <v>7.5</v>
      </c>
      <c r="R333" s="177"/>
      <c r="S333" s="177"/>
      <c r="T333" s="177">
        <v>7.5</v>
      </c>
      <c r="U333" s="177"/>
      <c r="V333" s="177"/>
      <c r="W333" s="177"/>
      <c r="X333" s="177"/>
      <c r="Y333" s="177">
        <v>14</v>
      </c>
      <c r="Z333" s="177"/>
      <c r="AA333" s="177"/>
      <c r="AB333" s="177"/>
      <c r="AC333" s="177"/>
      <c r="AD333" s="181">
        <v>9</v>
      </c>
      <c r="AE333" s="177">
        <v>9.5</v>
      </c>
      <c r="AF333" s="177"/>
      <c r="AG333" s="177"/>
      <c r="AH333" s="177"/>
      <c r="AI333" s="177"/>
      <c r="AJ333" s="177"/>
      <c r="AK333" s="177"/>
      <c r="AL333" s="177"/>
      <c r="AM333" s="177">
        <v>7</v>
      </c>
      <c r="AN333" s="177"/>
      <c r="AO333" s="177"/>
    </row>
    <row r="334" spans="2:41" ht="21" customHeight="1" x14ac:dyDescent="0.2">
      <c r="B334" s="173" t="s">
        <v>36</v>
      </c>
      <c r="C334" s="149"/>
      <c r="D334" s="149"/>
      <c r="E334" s="149" t="s">
        <v>48</v>
      </c>
      <c r="F334" s="174">
        <f t="shared" si="20"/>
        <v>13</v>
      </c>
      <c r="G334" s="176">
        <f t="shared" si="21"/>
        <v>140</v>
      </c>
      <c r="H334" s="175">
        <f t="shared" si="22"/>
        <v>303.8692307692308</v>
      </c>
      <c r="I334" s="176">
        <f t="shared" si="23"/>
        <v>479.3</v>
      </c>
      <c r="J334" s="177"/>
      <c r="K334" s="177"/>
      <c r="L334" s="177"/>
      <c r="M334" s="177"/>
      <c r="N334" s="177"/>
      <c r="O334" s="177">
        <v>280</v>
      </c>
      <c r="P334" s="177">
        <v>440</v>
      </c>
      <c r="Q334" s="177">
        <v>220</v>
      </c>
      <c r="R334" s="177"/>
      <c r="S334" s="177"/>
      <c r="T334" s="177">
        <v>200</v>
      </c>
      <c r="U334" s="177"/>
      <c r="V334" s="177">
        <v>315</v>
      </c>
      <c r="W334" s="177"/>
      <c r="X334" s="177">
        <v>370</v>
      </c>
      <c r="Y334" s="177">
        <v>275</v>
      </c>
      <c r="Z334" s="177"/>
      <c r="AA334" s="177">
        <v>268</v>
      </c>
      <c r="AB334" s="177"/>
      <c r="AC334" s="177"/>
      <c r="AD334" s="181">
        <v>140</v>
      </c>
      <c r="AE334" s="177">
        <v>319</v>
      </c>
      <c r="AF334" s="177"/>
      <c r="AG334" s="177"/>
      <c r="AH334" s="177"/>
      <c r="AI334" s="177">
        <v>260</v>
      </c>
      <c r="AJ334" s="177"/>
      <c r="AK334" s="177">
        <v>479.3</v>
      </c>
      <c r="AL334" s="177"/>
      <c r="AM334" s="177">
        <v>384</v>
      </c>
      <c r="AN334" s="177"/>
      <c r="AO334" s="177"/>
    </row>
    <row r="335" spans="2:41" ht="21" customHeight="1" x14ac:dyDescent="0.2">
      <c r="B335" s="173" t="s">
        <v>36</v>
      </c>
      <c r="C335" s="149"/>
      <c r="D335" s="149"/>
      <c r="E335" s="149" t="s">
        <v>49</v>
      </c>
      <c r="F335" s="174">
        <f t="shared" si="20"/>
        <v>13</v>
      </c>
      <c r="G335" s="176">
        <f t="shared" si="21"/>
        <v>20</v>
      </c>
      <c r="H335" s="175">
        <f t="shared" si="22"/>
        <v>66.692307692307693</v>
      </c>
      <c r="I335" s="176">
        <f t="shared" si="23"/>
        <v>110</v>
      </c>
      <c r="J335" s="177"/>
      <c r="K335" s="177"/>
      <c r="L335" s="177"/>
      <c r="M335" s="177"/>
      <c r="N335" s="177"/>
      <c r="O335" s="177">
        <v>40</v>
      </c>
      <c r="P335" s="177">
        <v>110</v>
      </c>
      <c r="Q335" s="177">
        <v>110</v>
      </c>
      <c r="R335" s="177"/>
      <c r="S335" s="177"/>
      <c r="T335" s="177">
        <v>110</v>
      </c>
      <c r="U335" s="177"/>
      <c r="V335" s="177">
        <v>36</v>
      </c>
      <c r="W335" s="177"/>
      <c r="X335" s="177">
        <v>90</v>
      </c>
      <c r="Y335" s="177">
        <v>50</v>
      </c>
      <c r="Z335" s="177"/>
      <c r="AA335" s="177">
        <v>103</v>
      </c>
      <c r="AB335" s="177"/>
      <c r="AC335" s="177"/>
      <c r="AD335" s="181">
        <v>20</v>
      </c>
      <c r="AE335" s="177">
        <v>36</v>
      </c>
      <c r="AF335" s="177"/>
      <c r="AG335" s="177"/>
      <c r="AH335" s="177"/>
      <c r="AI335" s="177">
        <v>30</v>
      </c>
      <c r="AJ335" s="177"/>
      <c r="AK335" s="177">
        <v>62</v>
      </c>
      <c r="AL335" s="177"/>
      <c r="AM335" s="177">
        <v>70</v>
      </c>
      <c r="AN335" s="177"/>
      <c r="AO335" s="177"/>
    </row>
    <row r="336" spans="2:41" ht="21" customHeight="1" x14ac:dyDescent="0.2">
      <c r="B336" s="173" t="s">
        <v>36</v>
      </c>
      <c r="C336" s="149"/>
      <c r="D336" s="149"/>
      <c r="E336" s="149" t="s">
        <v>83</v>
      </c>
      <c r="F336" s="174">
        <f t="shared" si="20"/>
        <v>13</v>
      </c>
      <c r="G336" s="176">
        <f t="shared" si="21"/>
        <v>80</v>
      </c>
      <c r="H336" s="175">
        <f t="shared" si="22"/>
        <v>201.03461538461536</v>
      </c>
      <c r="I336" s="176">
        <f t="shared" si="23"/>
        <v>359.45</v>
      </c>
      <c r="J336" s="177"/>
      <c r="K336" s="177"/>
      <c r="L336" s="177"/>
      <c r="M336" s="177"/>
      <c r="N336" s="177"/>
      <c r="O336" s="177">
        <v>185</v>
      </c>
      <c r="P336" s="177">
        <v>350</v>
      </c>
      <c r="Q336" s="177">
        <v>220</v>
      </c>
      <c r="R336" s="177"/>
      <c r="S336" s="177"/>
      <c r="T336" s="177">
        <v>110</v>
      </c>
      <c r="U336" s="177"/>
      <c r="V336" s="177">
        <v>175</v>
      </c>
      <c r="W336" s="177"/>
      <c r="X336" s="177">
        <v>225</v>
      </c>
      <c r="Y336" s="177">
        <v>215</v>
      </c>
      <c r="Z336" s="177"/>
      <c r="AA336" s="177">
        <v>134</v>
      </c>
      <c r="AB336" s="177"/>
      <c r="AC336" s="177"/>
      <c r="AD336" s="181">
        <v>80</v>
      </c>
      <c r="AE336" s="177">
        <v>215</v>
      </c>
      <c r="AF336" s="177"/>
      <c r="AG336" s="177"/>
      <c r="AH336" s="177"/>
      <c r="AI336" s="177">
        <v>210</v>
      </c>
      <c r="AJ336" s="177"/>
      <c r="AK336" s="177">
        <v>359.45</v>
      </c>
      <c r="AL336" s="177"/>
      <c r="AM336" s="177">
        <v>135</v>
      </c>
      <c r="AN336" s="177"/>
      <c r="AO336" s="177"/>
    </row>
    <row r="337" spans="2:41" ht="21" customHeight="1" x14ac:dyDescent="0.2">
      <c r="B337" s="173" t="s">
        <v>36</v>
      </c>
      <c r="C337" s="149"/>
      <c r="D337" s="149"/>
      <c r="E337" s="149" t="s">
        <v>43</v>
      </c>
      <c r="F337" s="174">
        <f t="shared" si="20"/>
        <v>9</v>
      </c>
      <c r="G337" s="176">
        <f t="shared" si="21"/>
        <v>80</v>
      </c>
      <c r="H337" s="175">
        <f t="shared" si="22"/>
        <v>180.55555555555554</v>
      </c>
      <c r="I337" s="176">
        <f t="shared" si="23"/>
        <v>260</v>
      </c>
      <c r="J337" s="177"/>
      <c r="K337" s="177"/>
      <c r="L337" s="177"/>
      <c r="M337" s="177"/>
      <c r="N337" s="177"/>
      <c r="O337" s="177">
        <v>185</v>
      </c>
      <c r="P337" s="177"/>
      <c r="Q337" s="177">
        <v>155</v>
      </c>
      <c r="R337" s="177"/>
      <c r="S337" s="177"/>
      <c r="T337" s="177">
        <v>110</v>
      </c>
      <c r="U337" s="177"/>
      <c r="V337" s="177"/>
      <c r="W337" s="177"/>
      <c r="X337" s="177">
        <v>225</v>
      </c>
      <c r="Y337" s="177">
        <v>215</v>
      </c>
      <c r="Z337" s="177"/>
      <c r="AA337" s="177"/>
      <c r="AB337" s="177"/>
      <c r="AC337" s="177"/>
      <c r="AD337" s="181">
        <v>80</v>
      </c>
      <c r="AE337" s="177">
        <v>215</v>
      </c>
      <c r="AF337" s="177"/>
      <c r="AG337" s="177"/>
      <c r="AH337" s="177"/>
      <c r="AI337" s="177">
        <v>260</v>
      </c>
      <c r="AJ337" s="177"/>
      <c r="AK337" s="177"/>
      <c r="AL337" s="177"/>
      <c r="AM337" s="177">
        <v>180</v>
      </c>
      <c r="AN337" s="177"/>
      <c r="AO337" s="177"/>
    </row>
    <row r="338" spans="2:41" ht="21" customHeight="1" x14ac:dyDescent="0.2">
      <c r="B338" s="173" t="s">
        <v>445</v>
      </c>
      <c r="C338" s="149" t="s">
        <v>401</v>
      </c>
      <c r="D338" s="149" t="s">
        <v>339</v>
      </c>
      <c r="E338" s="149" t="s">
        <v>48</v>
      </c>
      <c r="F338" s="174">
        <f t="shared" si="20"/>
        <v>9</v>
      </c>
      <c r="G338" s="176">
        <f t="shared" si="21"/>
        <v>7.5</v>
      </c>
      <c r="H338" s="175">
        <f t="shared" si="22"/>
        <v>11.883333333333333</v>
      </c>
      <c r="I338" s="176">
        <f t="shared" si="23"/>
        <v>17</v>
      </c>
      <c r="J338" s="177"/>
      <c r="K338" s="177"/>
      <c r="L338" s="177"/>
      <c r="M338" s="177"/>
      <c r="N338" s="177">
        <v>11.5</v>
      </c>
      <c r="O338" s="177">
        <v>7.7</v>
      </c>
      <c r="P338" s="177">
        <v>16</v>
      </c>
      <c r="Q338" s="177">
        <v>7.5</v>
      </c>
      <c r="R338" s="177"/>
      <c r="S338" s="177"/>
      <c r="T338" s="177">
        <v>10</v>
      </c>
      <c r="U338" s="177"/>
      <c r="V338" s="177">
        <v>17</v>
      </c>
      <c r="W338" s="177"/>
      <c r="X338" s="177"/>
      <c r="Y338" s="177">
        <v>13</v>
      </c>
      <c r="Z338" s="177"/>
      <c r="AA338" s="177"/>
      <c r="AB338" s="177"/>
      <c r="AC338" s="177"/>
      <c r="AD338" s="181">
        <v>14</v>
      </c>
      <c r="AE338" s="177"/>
      <c r="AF338" s="177"/>
      <c r="AG338" s="177"/>
      <c r="AH338" s="177"/>
      <c r="AI338" s="177"/>
      <c r="AJ338" s="177"/>
      <c r="AK338" s="177">
        <v>10.25</v>
      </c>
      <c r="AL338" s="177"/>
      <c r="AM338" s="177"/>
      <c r="AN338" s="177"/>
      <c r="AO338" s="177"/>
    </row>
    <row r="339" spans="2:41" ht="21" customHeight="1" x14ac:dyDescent="0.2">
      <c r="B339" s="173" t="s">
        <v>445</v>
      </c>
      <c r="C339" s="149" t="s">
        <v>401</v>
      </c>
      <c r="D339" s="149" t="s">
        <v>339</v>
      </c>
      <c r="E339" s="149" t="s">
        <v>49</v>
      </c>
      <c r="F339" s="174">
        <f t="shared" si="20"/>
        <v>9</v>
      </c>
      <c r="G339" s="176">
        <f t="shared" si="21"/>
        <v>3.5</v>
      </c>
      <c r="H339" s="175">
        <f t="shared" si="22"/>
        <v>4.7222222222222223</v>
      </c>
      <c r="I339" s="176">
        <f t="shared" si="23"/>
        <v>6</v>
      </c>
      <c r="J339" s="177"/>
      <c r="K339" s="177"/>
      <c r="L339" s="177"/>
      <c r="M339" s="177"/>
      <c r="N339" s="177">
        <v>4.55</v>
      </c>
      <c r="O339" s="177">
        <v>4</v>
      </c>
      <c r="P339" s="177">
        <v>6</v>
      </c>
      <c r="Q339" s="177">
        <v>3.5</v>
      </c>
      <c r="R339" s="177"/>
      <c r="S339" s="177"/>
      <c r="T339" s="177">
        <v>5</v>
      </c>
      <c r="U339" s="177"/>
      <c r="V339" s="177">
        <v>4.2</v>
      </c>
      <c r="W339" s="177"/>
      <c r="X339" s="177"/>
      <c r="Y339" s="177">
        <v>5</v>
      </c>
      <c r="Z339" s="177"/>
      <c r="AA339" s="177"/>
      <c r="AB339" s="177"/>
      <c r="AC339" s="177"/>
      <c r="AD339" s="181">
        <v>5</v>
      </c>
      <c r="AE339" s="177"/>
      <c r="AF339" s="177"/>
      <c r="AG339" s="177"/>
      <c r="AH339" s="177"/>
      <c r="AI339" s="177"/>
      <c r="AJ339" s="177"/>
      <c r="AK339" s="177">
        <v>5.25</v>
      </c>
      <c r="AL339" s="177"/>
      <c r="AM339" s="177"/>
      <c r="AN339" s="177"/>
      <c r="AO339" s="177"/>
    </row>
    <row r="340" spans="2:41" ht="21" customHeight="1" x14ac:dyDescent="0.2">
      <c r="B340" s="173" t="s">
        <v>445</v>
      </c>
      <c r="C340" s="149" t="s">
        <v>401</v>
      </c>
      <c r="D340" s="149" t="s">
        <v>339</v>
      </c>
      <c r="E340" s="149" t="s">
        <v>83</v>
      </c>
      <c r="F340" s="174">
        <f t="shared" si="20"/>
        <v>8</v>
      </c>
      <c r="G340" s="176">
        <f t="shared" si="21"/>
        <v>4</v>
      </c>
      <c r="H340" s="175">
        <f t="shared" si="22"/>
        <v>8.6125000000000007</v>
      </c>
      <c r="I340" s="176">
        <f t="shared" si="23"/>
        <v>13</v>
      </c>
      <c r="J340" s="177"/>
      <c r="K340" s="177"/>
      <c r="L340" s="177"/>
      <c r="M340" s="177"/>
      <c r="N340" s="177"/>
      <c r="O340" s="177">
        <v>4</v>
      </c>
      <c r="P340" s="177">
        <v>11.2</v>
      </c>
      <c r="Q340" s="177">
        <v>7.5</v>
      </c>
      <c r="R340" s="177"/>
      <c r="S340" s="177"/>
      <c r="T340" s="177">
        <v>5</v>
      </c>
      <c r="U340" s="177"/>
      <c r="V340" s="177">
        <v>12.5</v>
      </c>
      <c r="W340" s="177"/>
      <c r="X340" s="177"/>
      <c r="Y340" s="177">
        <v>13</v>
      </c>
      <c r="Z340" s="177"/>
      <c r="AA340" s="177"/>
      <c r="AB340" s="177"/>
      <c r="AC340" s="177"/>
      <c r="AD340" s="181">
        <v>8</v>
      </c>
      <c r="AE340" s="177"/>
      <c r="AF340" s="177"/>
      <c r="AG340" s="177"/>
      <c r="AH340" s="177"/>
      <c r="AI340" s="177"/>
      <c r="AJ340" s="177"/>
      <c r="AK340" s="177">
        <v>7.7</v>
      </c>
      <c r="AL340" s="177"/>
      <c r="AM340" s="177"/>
      <c r="AN340" s="177"/>
      <c r="AO340" s="177"/>
    </row>
    <row r="341" spans="2:41" ht="21" customHeight="1" x14ac:dyDescent="0.2">
      <c r="B341" s="173" t="s">
        <v>445</v>
      </c>
      <c r="C341" s="149" t="s">
        <v>401</v>
      </c>
      <c r="D341" s="149" t="s">
        <v>339</v>
      </c>
      <c r="E341" s="149" t="s">
        <v>43</v>
      </c>
      <c r="F341" s="174">
        <f t="shared" si="20"/>
        <v>5</v>
      </c>
      <c r="G341" s="176">
        <f t="shared" si="21"/>
        <v>4</v>
      </c>
      <c r="H341" s="175">
        <f t="shared" si="22"/>
        <v>7</v>
      </c>
      <c r="I341" s="176">
        <f t="shared" si="23"/>
        <v>13</v>
      </c>
      <c r="J341" s="177"/>
      <c r="K341" s="177"/>
      <c r="L341" s="177"/>
      <c r="M341" s="177"/>
      <c r="N341" s="177"/>
      <c r="O341" s="177">
        <v>4</v>
      </c>
      <c r="P341" s="177"/>
      <c r="Q341" s="177">
        <v>5</v>
      </c>
      <c r="R341" s="177"/>
      <c r="S341" s="177"/>
      <c r="T341" s="177">
        <v>5</v>
      </c>
      <c r="U341" s="177"/>
      <c r="V341" s="177"/>
      <c r="W341" s="177"/>
      <c r="X341" s="177"/>
      <c r="Y341" s="177">
        <v>13</v>
      </c>
      <c r="Z341" s="177"/>
      <c r="AA341" s="177"/>
      <c r="AB341" s="177"/>
      <c r="AC341" s="177"/>
      <c r="AD341" s="181">
        <v>8</v>
      </c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</row>
    <row r="342" spans="2:41" ht="21" customHeight="1" x14ac:dyDescent="0.2">
      <c r="B342" s="173" t="s">
        <v>445</v>
      </c>
      <c r="C342" s="149" t="s">
        <v>401</v>
      </c>
      <c r="D342" s="149" t="s">
        <v>398</v>
      </c>
      <c r="E342" s="149" t="s">
        <v>48</v>
      </c>
      <c r="F342" s="174">
        <f t="shared" si="20"/>
        <v>9</v>
      </c>
      <c r="G342" s="176">
        <f t="shared" si="21"/>
        <v>7.5</v>
      </c>
      <c r="H342" s="175">
        <f t="shared" si="22"/>
        <v>10.655555555555557</v>
      </c>
      <c r="I342" s="176">
        <f t="shared" si="23"/>
        <v>16</v>
      </c>
      <c r="J342" s="177"/>
      <c r="K342" s="177"/>
      <c r="L342" s="177"/>
      <c r="M342" s="177"/>
      <c r="N342" s="177">
        <v>8.5</v>
      </c>
      <c r="O342" s="177">
        <v>7.7</v>
      </c>
      <c r="P342" s="177">
        <v>15</v>
      </c>
      <c r="Q342" s="177">
        <v>7.5</v>
      </c>
      <c r="R342" s="177"/>
      <c r="S342" s="177"/>
      <c r="T342" s="177">
        <v>10</v>
      </c>
      <c r="U342" s="177"/>
      <c r="V342" s="177">
        <v>16</v>
      </c>
      <c r="W342" s="177"/>
      <c r="X342" s="177"/>
      <c r="Y342" s="177">
        <v>13</v>
      </c>
      <c r="Z342" s="177"/>
      <c r="AA342" s="177"/>
      <c r="AB342" s="177"/>
      <c r="AC342" s="177"/>
      <c r="AD342" s="181">
        <v>9</v>
      </c>
      <c r="AE342" s="177"/>
      <c r="AF342" s="177"/>
      <c r="AG342" s="177"/>
      <c r="AH342" s="177"/>
      <c r="AI342" s="177"/>
      <c r="AJ342" s="177"/>
      <c r="AK342" s="177">
        <v>9.1999999999999993</v>
      </c>
      <c r="AL342" s="177"/>
      <c r="AM342" s="177"/>
      <c r="AN342" s="177"/>
      <c r="AO342" s="177"/>
    </row>
    <row r="343" spans="2:41" ht="21" customHeight="1" x14ac:dyDescent="0.2">
      <c r="B343" s="173" t="s">
        <v>445</v>
      </c>
      <c r="C343" s="149" t="s">
        <v>401</v>
      </c>
      <c r="D343" s="149" t="s">
        <v>398</v>
      </c>
      <c r="E343" s="149" t="s">
        <v>49</v>
      </c>
      <c r="F343" s="174">
        <f t="shared" si="20"/>
        <v>9</v>
      </c>
      <c r="G343" s="176">
        <f t="shared" si="21"/>
        <v>3</v>
      </c>
      <c r="H343" s="175">
        <f t="shared" si="22"/>
        <v>4.3777777777777782</v>
      </c>
      <c r="I343" s="176">
        <f t="shared" si="23"/>
        <v>6</v>
      </c>
      <c r="J343" s="177"/>
      <c r="K343" s="177"/>
      <c r="L343" s="177"/>
      <c r="M343" s="177"/>
      <c r="N343" s="177">
        <v>3</v>
      </c>
      <c r="O343" s="177">
        <v>4</v>
      </c>
      <c r="P343" s="177">
        <v>6</v>
      </c>
      <c r="Q343" s="177">
        <v>3.5</v>
      </c>
      <c r="R343" s="177"/>
      <c r="S343" s="177"/>
      <c r="T343" s="177">
        <v>5</v>
      </c>
      <c r="U343" s="177"/>
      <c r="V343" s="177">
        <v>3.2</v>
      </c>
      <c r="W343" s="177"/>
      <c r="X343" s="177"/>
      <c r="Y343" s="177">
        <v>5</v>
      </c>
      <c r="Z343" s="177"/>
      <c r="AA343" s="177"/>
      <c r="AB343" s="177"/>
      <c r="AC343" s="177"/>
      <c r="AD343" s="181">
        <v>5</v>
      </c>
      <c r="AE343" s="177"/>
      <c r="AF343" s="177"/>
      <c r="AG343" s="177"/>
      <c r="AH343" s="177"/>
      <c r="AI343" s="177"/>
      <c r="AJ343" s="177"/>
      <c r="AK343" s="177">
        <v>4.7</v>
      </c>
      <c r="AL343" s="177"/>
      <c r="AM343" s="177"/>
      <c r="AN343" s="177"/>
      <c r="AO343" s="177"/>
    </row>
    <row r="344" spans="2:41" ht="21" customHeight="1" x14ac:dyDescent="0.2">
      <c r="B344" s="173" t="s">
        <v>445</v>
      </c>
      <c r="C344" s="149" t="s">
        <v>401</v>
      </c>
      <c r="D344" s="149" t="s">
        <v>398</v>
      </c>
      <c r="E344" s="149" t="s">
        <v>83</v>
      </c>
      <c r="F344" s="174">
        <f t="shared" si="20"/>
        <v>8</v>
      </c>
      <c r="G344" s="176">
        <f t="shared" si="21"/>
        <v>4</v>
      </c>
      <c r="H344" s="175">
        <f t="shared" si="22"/>
        <v>7.8125</v>
      </c>
      <c r="I344" s="176">
        <f t="shared" si="23"/>
        <v>13</v>
      </c>
      <c r="J344" s="177"/>
      <c r="K344" s="177"/>
      <c r="L344" s="177"/>
      <c r="M344" s="177"/>
      <c r="N344" s="177"/>
      <c r="O344" s="177">
        <v>4</v>
      </c>
      <c r="P344" s="177">
        <v>10.5</v>
      </c>
      <c r="Q344" s="177">
        <v>7.5</v>
      </c>
      <c r="R344" s="177"/>
      <c r="S344" s="177"/>
      <c r="T344" s="177">
        <v>5</v>
      </c>
      <c r="U344" s="177"/>
      <c r="V344" s="177">
        <v>9</v>
      </c>
      <c r="W344" s="177"/>
      <c r="X344" s="177"/>
      <c r="Y344" s="177">
        <v>13</v>
      </c>
      <c r="Z344" s="177"/>
      <c r="AA344" s="177"/>
      <c r="AB344" s="177"/>
      <c r="AC344" s="177"/>
      <c r="AD344" s="181">
        <v>6.5</v>
      </c>
      <c r="AE344" s="177"/>
      <c r="AF344" s="177"/>
      <c r="AG344" s="177"/>
      <c r="AH344" s="177"/>
      <c r="AI344" s="177"/>
      <c r="AJ344" s="177"/>
      <c r="AK344" s="177">
        <v>7</v>
      </c>
      <c r="AL344" s="177"/>
      <c r="AM344" s="177"/>
      <c r="AN344" s="177"/>
      <c r="AO344" s="177"/>
    </row>
    <row r="345" spans="2:41" ht="21" customHeight="1" x14ac:dyDescent="0.2">
      <c r="B345" s="173" t="s">
        <v>445</v>
      </c>
      <c r="C345" s="149" t="s">
        <v>401</v>
      </c>
      <c r="D345" s="149" t="s">
        <v>398</v>
      </c>
      <c r="E345" s="149" t="s">
        <v>43</v>
      </c>
      <c r="F345" s="174">
        <f t="shared" si="20"/>
        <v>5</v>
      </c>
      <c r="G345" s="176">
        <f t="shared" si="21"/>
        <v>4</v>
      </c>
      <c r="H345" s="175">
        <f t="shared" si="22"/>
        <v>6.7</v>
      </c>
      <c r="I345" s="176">
        <f t="shared" si="23"/>
        <v>13</v>
      </c>
      <c r="J345" s="177"/>
      <c r="K345" s="177"/>
      <c r="L345" s="177"/>
      <c r="M345" s="177"/>
      <c r="N345" s="177"/>
      <c r="O345" s="177">
        <v>4</v>
      </c>
      <c r="P345" s="177"/>
      <c r="Q345" s="177">
        <v>5</v>
      </c>
      <c r="R345" s="177"/>
      <c r="S345" s="177"/>
      <c r="T345" s="177">
        <v>5</v>
      </c>
      <c r="U345" s="177"/>
      <c r="V345" s="177"/>
      <c r="W345" s="177"/>
      <c r="X345" s="177"/>
      <c r="Y345" s="177">
        <v>13</v>
      </c>
      <c r="Z345" s="177"/>
      <c r="AA345" s="177"/>
      <c r="AB345" s="177"/>
      <c r="AC345" s="177"/>
      <c r="AD345" s="181">
        <v>6.5</v>
      </c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</row>
    <row r="346" spans="2:41" ht="21" customHeight="1" x14ac:dyDescent="0.2">
      <c r="B346" s="173" t="s">
        <v>446</v>
      </c>
      <c r="C346" s="149" t="s">
        <v>401</v>
      </c>
      <c r="D346" s="149" t="s">
        <v>339</v>
      </c>
      <c r="E346" s="149" t="s">
        <v>48</v>
      </c>
      <c r="F346" s="174">
        <f t="shared" si="20"/>
        <v>6</v>
      </c>
      <c r="G346" s="176">
        <f t="shared" si="21"/>
        <v>0</v>
      </c>
      <c r="H346" s="175">
        <f t="shared" si="22"/>
        <v>3.3000000000000003</v>
      </c>
      <c r="I346" s="176">
        <f t="shared" si="23"/>
        <v>5.3</v>
      </c>
      <c r="J346" s="177"/>
      <c r="K346" s="177">
        <v>3</v>
      </c>
      <c r="L346" s="177"/>
      <c r="M346" s="177"/>
      <c r="N346" s="177"/>
      <c r="O346" s="177"/>
      <c r="P346" s="177"/>
      <c r="Q346" s="177">
        <v>0</v>
      </c>
      <c r="R346" s="177"/>
      <c r="S346" s="177"/>
      <c r="T346" s="177"/>
      <c r="U346" s="177"/>
      <c r="V346" s="177">
        <v>3.4</v>
      </c>
      <c r="W346" s="177"/>
      <c r="X346" s="177">
        <v>5.3</v>
      </c>
      <c r="Y346" s="177"/>
      <c r="Z346" s="177"/>
      <c r="AA346" s="177"/>
      <c r="AB346" s="177"/>
      <c r="AC346" s="177"/>
      <c r="AD346" s="182"/>
      <c r="AE346" s="177"/>
      <c r="AF346" s="177"/>
      <c r="AG346" s="177"/>
      <c r="AH346" s="177"/>
      <c r="AI346" s="177"/>
      <c r="AJ346" s="177"/>
      <c r="AK346" s="177">
        <v>3.8</v>
      </c>
      <c r="AL346" s="177"/>
      <c r="AM346" s="177"/>
      <c r="AN346" s="177">
        <v>4.3</v>
      </c>
      <c r="AO346" s="177"/>
    </row>
    <row r="347" spans="2:41" ht="21" customHeight="1" x14ac:dyDescent="0.2">
      <c r="B347" s="173" t="s">
        <v>446</v>
      </c>
      <c r="C347" s="149" t="s">
        <v>401</v>
      </c>
      <c r="D347" s="149" t="s">
        <v>339</v>
      </c>
      <c r="E347" s="149" t="s">
        <v>49</v>
      </c>
      <c r="F347" s="174">
        <f t="shared" si="20"/>
        <v>6</v>
      </c>
      <c r="G347" s="176">
        <f t="shared" si="21"/>
        <v>0</v>
      </c>
      <c r="H347" s="175">
        <f t="shared" si="22"/>
        <v>1.9833333333333334</v>
      </c>
      <c r="I347" s="176">
        <f t="shared" si="23"/>
        <v>3</v>
      </c>
      <c r="J347" s="177"/>
      <c r="K347" s="177">
        <v>2</v>
      </c>
      <c r="L347" s="177"/>
      <c r="M347" s="177"/>
      <c r="N347" s="177"/>
      <c r="O347" s="177"/>
      <c r="P347" s="177"/>
      <c r="Q347" s="177">
        <v>0</v>
      </c>
      <c r="R347" s="177"/>
      <c r="S347" s="177"/>
      <c r="T347" s="177"/>
      <c r="U347" s="177"/>
      <c r="V347" s="177">
        <v>2</v>
      </c>
      <c r="W347" s="177"/>
      <c r="X347" s="177">
        <v>3</v>
      </c>
      <c r="Y347" s="177"/>
      <c r="Z347" s="177"/>
      <c r="AA347" s="177"/>
      <c r="AB347" s="177"/>
      <c r="AC347" s="177"/>
      <c r="AD347" s="182"/>
      <c r="AE347" s="177"/>
      <c r="AF347" s="177"/>
      <c r="AG347" s="177"/>
      <c r="AH347" s="177"/>
      <c r="AI347" s="177"/>
      <c r="AJ347" s="177"/>
      <c r="AK347" s="177">
        <v>1.9</v>
      </c>
      <c r="AL347" s="177"/>
      <c r="AM347" s="177"/>
      <c r="AN347" s="177">
        <v>3</v>
      </c>
      <c r="AO347" s="177"/>
    </row>
    <row r="348" spans="2:41" ht="21" customHeight="1" x14ac:dyDescent="0.2">
      <c r="B348" s="173" t="s">
        <v>446</v>
      </c>
      <c r="C348" s="149" t="s">
        <v>401</v>
      </c>
      <c r="D348" s="149" t="s">
        <v>339</v>
      </c>
      <c r="E348" s="149" t="s">
        <v>83</v>
      </c>
      <c r="F348" s="174">
        <f t="shared" si="20"/>
        <v>6</v>
      </c>
      <c r="G348" s="176">
        <f t="shared" si="21"/>
        <v>0</v>
      </c>
      <c r="H348" s="175">
        <f t="shared" si="22"/>
        <v>2.1999999999999997</v>
      </c>
      <c r="I348" s="176">
        <f t="shared" si="23"/>
        <v>4.3</v>
      </c>
      <c r="J348" s="177"/>
      <c r="K348" s="177">
        <v>2</v>
      </c>
      <c r="L348" s="177"/>
      <c r="M348" s="177"/>
      <c r="N348" s="177"/>
      <c r="O348" s="177"/>
      <c r="P348" s="177"/>
      <c r="Q348" s="177">
        <v>0</v>
      </c>
      <c r="R348" s="177"/>
      <c r="S348" s="177"/>
      <c r="T348" s="177"/>
      <c r="U348" s="177"/>
      <c r="V348" s="177">
        <v>2</v>
      </c>
      <c r="W348" s="177"/>
      <c r="X348" s="177">
        <v>3</v>
      </c>
      <c r="Y348" s="177"/>
      <c r="Z348" s="177"/>
      <c r="AA348" s="177"/>
      <c r="AB348" s="177"/>
      <c r="AC348" s="177"/>
      <c r="AD348" s="182"/>
      <c r="AE348" s="177"/>
      <c r="AF348" s="177"/>
      <c r="AG348" s="177"/>
      <c r="AH348" s="177"/>
      <c r="AI348" s="177"/>
      <c r="AJ348" s="177"/>
      <c r="AK348" s="177">
        <v>1.9</v>
      </c>
      <c r="AL348" s="177"/>
      <c r="AM348" s="177"/>
      <c r="AN348" s="177">
        <v>4.3</v>
      </c>
      <c r="AO348" s="177"/>
    </row>
    <row r="349" spans="2:41" ht="21" customHeight="1" x14ac:dyDescent="0.2">
      <c r="B349" s="173" t="s">
        <v>446</v>
      </c>
      <c r="C349" s="149" t="s">
        <v>401</v>
      </c>
      <c r="D349" s="149" t="s">
        <v>339</v>
      </c>
      <c r="E349" s="149" t="s">
        <v>43</v>
      </c>
      <c r="F349" s="174">
        <f t="shared" si="20"/>
        <v>4</v>
      </c>
      <c r="G349" s="176">
        <f t="shared" si="21"/>
        <v>0</v>
      </c>
      <c r="H349" s="175">
        <f t="shared" si="22"/>
        <v>1.75</v>
      </c>
      <c r="I349" s="176">
        <f t="shared" si="23"/>
        <v>3</v>
      </c>
      <c r="J349" s="177"/>
      <c r="K349" s="177">
        <v>2</v>
      </c>
      <c r="L349" s="177"/>
      <c r="M349" s="177"/>
      <c r="N349" s="177"/>
      <c r="O349" s="177"/>
      <c r="P349" s="177"/>
      <c r="Q349" s="177">
        <v>0</v>
      </c>
      <c r="R349" s="177"/>
      <c r="S349" s="177"/>
      <c r="T349" s="177"/>
      <c r="U349" s="177"/>
      <c r="V349" s="177"/>
      <c r="W349" s="177"/>
      <c r="X349" s="177">
        <v>3</v>
      </c>
      <c r="Y349" s="177"/>
      <c r="Z349" s="177"/>
      <c r="AA349" s="177"/>
      <c r="AB349" s="177"/>
      <c r="AC349" s="177"/>
      <c r="AD349" s="182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>
        <v>2</v>
      </c>
      <c r="AO349" s="177"/>
    </row>
    <row r="350" spans="2:41" ht="21" customHeight="1" x14ac:dyDescent="0.2">
      <c r="B350" s="173" t="s">
        <v>447</v>
      </c>
      <c r="C350" s="149" t="s">
        <v>402</v>
      </c>
      <c r="D350" s="149" t="s">
        <v>339</v>
      </c>
      <c r="E350" s="149" t="s">
        <v>48</v>
      </c>
      <c r="F350" s="174">
        <f t="shared" si="20"/>
        <v>7</v>
      </c>
      <c r="G350" s="176">
        <f t="shared" si="21"/>
        <v>0</v>
      </c>
      <c r="H350" s="175">
        <f t="shared" si="22"/>
        <v>1.8357142857142854</v>
      </c>
      <c r="I350" s="176">
        <f t="shared" si="23"/>
        <v>2.9</v>
      </c>
      <c r="J350" s="177"/>
      <c r="K350" s="177"/>
      <c r="L350" s="177"/>
      <c r="M350" s="177"/>
      <c r="N350" s="177"/>
      <c r="O350" s="177"/>
      <c r="P350" s="177"/>
      <c r="Q350" s="177">
        <v>0</v>
      </c>
      <c r="R350" s="177"/>
      <c r="S350" s="177">
        <v>1.95</v>
      </c>
      <c r="T350" s="177"/>
      <c r="U350" s="177"/>
      <c r="V350" s="177">
        <v>2.9</v>
      </c>
      <c r="W350" s="177"/>
      <c r="X350" s="177">
        <v>2</v>
      </c>
      <c r="Y350" s="177"/>
      <c r="Z350" s="177"/>
      <c r="AA350" s="177"/>
      <c r="AB350" s="177">
        <v>1.7</v>
      </c>
      <c r="AC350" s="177"/>
      <c r="AD350" s="182"/>
      <c r="AE350" s="177"/>
      <c r="AF350" s="177"/>
      <c r="AG350" s="177"/>
      <c r="AH350" s="177"/>
      <c r="AI350" s="177">
        <v>2</v>
      </c>
      <c r="AJ350" s="177"/>
      <c r="AK350" s="177">
        <v>2.2999999999999998</v>
      </c>
      <c r="AL350" s="177"/>
      <c r="AM350" s="177"/>
      <c r="AN350" s="177"/>
      <c r="AO350" s="177"/>
    </row>
    <row r="351" spans="2:41" ht="21" customHeight="1" x14ac:dyDescent="0.2">
      <c r="B351" s="173" t="s">
        <v>447</v>
      </c>
      <c r="C351" s="149" t="s">
        <v>402</v>
      </c>
      <c r="D351" s="149" t="s">
        <v>339</v>
      </c>
      <c r="E351" s="149" t="s">
        <v>49</v>
      </c>
      <c r="F351" s="174">
        <f t="shared" si="20"/>
        <v>7</v>
      </c>
      <c r="G351" s="176">
        <f t="shared" si="21"/>
        <v>0</v>
      </c>
      <c r="H351" s="175">
        <f t="shared" si="22"/>
        <v>1.1428571428571428</v>
      </c>
      <c r="I351" s="176">
        <f t="shared" si="23"/>
        <v>2</v>
      </c>
      <c r="J351" s="177"/>
      <c r="K351" s="177"/>
      <c r="L351" s="177"/>
      <c r="M351" s="177"/>
      <c r="N351" s="177"/>
      <c r="O351" s="177"/>
      <c r="P351" s="177"/>
      <c r="Q351" s="177">
        <v>0</v>
      </c>
      <c r="R351" s="177"/>
      <c r="S351" s="177">
        <v>1.1000000000000001</v>
      </c>
      <c r="T351" s="177"/>
      <c r="U351" s="177"/>
      <c r="V351" s="177">
        <v>2</v>
      </c>
      <c r="W351" s="177"/>
      <c r="X351" s="177">
        <v>1.5</v>
      </c>
      <c r="Y351" s="177"/>
      <c r="Z351" s="177"/>
      <c r="AA351" s="177"/>
      <c r="AB351" s="177">
        <v>1.1499999999999999</v>
      </c>
      <c r="AC351" s="177"/>
      <c r="AD351" s="182"/>
      <c r="AE351" s="177"/>
      <c r="AF351" s="177"/>
      <c r="AG351" s="177"/>
      <c r="AH351" s="177"/>
      <c r="AI351" s="177">
        <v>1.05</v>
      </c>
      <c r="AJ351" s="177"/>
      <c r="AK351" s="177">
        <v>1.2</v>
      </c>
      <c r="AL351" s="177"/>
      <c r="AM351" s="177"/>
      <c r="AN351" s="184"/>
      <c r="AO351" s="177"/>
    </row>
    <row r="352" spans="2:41" ht="21" customHeight="1" x14ac:dyDescent="0.2">
      <c r="B352" s="173" t="s">
        <v>447</v>
      </c>
      <c r="C352" s="149" t="s">
        <v>402</v>
      </c>
      <c r="D352" s="149" t="s">
        <v>339</v>
      </c>
      <c r="E352" s="149" t="s">
        <v>83</v>
      </c>
      <c r="F352" s="174">
        <f t="shared" si="20"/>
        <v>6</v>
      </c>
      <c r="G352" s="176">
        <f t="shared" si="21"/>
        <v>0</v>
      </c>
      <c r="H352" s="175">
        <f t="shared" si="22"/>
        <v>1.2333333333333334</v>
      </c>
      <c r="I352" s="176">
        <f t="shared" si="23"/>
        <v>2</v>
      </c>
      <c r="J352" s="177"/>
      <c r="K352" s="177"/>
      <c r="L352" s="177"/>
      <c r="M352" s="177"/>
      <c r="N352" s="177"/>
      <c r="O352" s="177"/>
      <c r="P352" s="177"/>
      <c r="Q352" s="177">
        <v>0</v>
      </c>
      <c r="R352" s="177"/>
      <c r="S352" s="177"/>
      <c r="T352" s="177"/>
      <c r="U352" s="177"/>
      <c r="V352" s="177">
        <v>2</v>
      </c>
      <c r="W352" s="177"/>
      <c r="X352" s="177">
        <v>1.5</v>
      </c>
      <c r="Y352" s="177"/>
      <c r="Z352" s="177"/>
      <c r="AA352" s="177"/>
      <c r="AB352" s="177">
        <v>1.1499999999999999</v>
      </c>
      <c r="AC352" s="177"/>
      <c r="AD352" s="182"/>
      <c r="AE352" s="177"/>
      <c r="AF352" s="177"/>
      <c r="AG352" s="177"/>
      <c r="AH352" s="177"/>
      <c r="AI352" s="177">
        <v>1.05</v>
      </c>
      <c r="AJ352" s="177"/>
      <c r="AK352" s="177">
        <v>1.7</v>
      </c>
      <c r="AL352" s="177"/>
      <c r="AM352" s="177"/>
      <c r="AN352" s="184"/>
      <c r="AO352" s="177"/>
    </row>
    <row r="353" spans="2:41" ht="21" customHeight="1" x14ac:dyDescent="0.2">
      <c r="B353" s="173" t="s">
        <v>447</v>
      </c>
      <c r="C353" s="149" t="s">
        <v>402</v>
      </c>
      <c r="D353" s="149" t="s">
        <v>339</v>
      </c>
      <c r="E353" s="149" t="s">
        <v>43</v>
      </c>
      <c r="F353" s="174">
        <f t="shared" si="20"/>
        <v>4</v>
      </c>
      <c r="G353" s="176">
        <f t="shared" si="21"/>
        <v>0</v>
      </c>
      <c r="H353" s="175">
        <f t="shared" si="22"/>
        <v>1.1625000000000001</v>
      </c>
      <c r="I353" s="176">
        <f t="shared" si="23"/>
        <v>2</v>
      </c>
      <c r="J353" s="177"/>
      <c r="K353" s="177"/>
      <c r="L353" s="177"/>
      <c r="M353" s="177"/>
      <c r="N353" s="177"/>
      <c r="O353" s="177"/>
      <c r="P353" s="177"/>
      <c r="Q353" s="177">
        <v>0</v>
      </c>
      <c r="R353" s="177"/>
      <c r="S353" s="177"/>
      <c r="T353" s="177"/>
      <c r="U353" s="177"/>
      <c r="V353" s="177"/>
      <c r="W353" s="177"/>
      <c r="X353" s="177">
        <v>1.5</v>
      </c>
      <c r="Y353" s="177"/>
      <c r="Z353" s="177"/>
      <c r="AA353" s="177"/>
      <c r="AB353" s="177">
        <v>1.1499999999999999</v>
      </c>
      <c r="AC353" s="177"/>
      <c r="AD353" s="182"/>
      <c r="AE353" s="177"/>
      <c r="AF353" s="177"/>
      <c r="AG353" s="177"/>
      <c r="AH353" s="177"/>
      <c r="AI353" s="177">
        <v>2</v>
      </c>
      <c r="AJ353" s="177"/>
      <c r="AK353" s="177"/>
      <c r="AL353" s="177"/>
      <c r="AM353" s="177"/>
      <c r="AN353" s="184"/>
      <c r="AO353" s="177"/>
    </row>
    <row r="354" spans="2:41" ht="21" customHeight="1" x14ac:dyDescent="0.2">
      <c r="B354" s="173" t="s">
        <v>448</v>
      </c>
      <c r="C354" s="149" t="s">
        <v>404</v>
      </c>
      <c r="D354" s="149" t="s">
        <v>339</v>
      </c>
      <c r="E354" s="149" t="s">
        <v>48</v>
      </c>
      <c r="F354" s="174">
        <f t="shared" si="20"/>
        <v>2</v>
      </c>
      <c r="G354" s="176">
        <f t="shared" si="21"/>
        <v>5</v>
      </c>
      <c r="H354" s="175">
        <f t="shared" si="22"/>
        <v>5.75</v>
      </c>
      <c r="I354" s="176">
        <f t="shared" si="23"/>
        <v>6.5</v>
      </c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81">
        <v>5</v>
      </c>
      <c r="AE354" s="177">
        <v>6.5</v>
      </c>
      <c r="AF354" s="177"/>
      <c r="AG354" s="177"/>
      <c r="AH354" s="177"/>
      <c r="AI354" s="177"/>
      <c r="AJ354" s="177"/>
      <c r="AK354" s="177"/>
      <c r="AL354" s="177"/>
      <c r="AM354" s="177"/>
      <c r="AN354" s="184"/>
      <c r="AO354" s="177"/>
    </row>
    <row r="355" spans="2:41" ht="21" customHeight="1" x14ac:dyDescent="0.2">
      <c r="B355" s="173" t="s">
        <v>448</v>
      </c>
      <c r="C355" s="149" t="s">
        <v>404</v>
      </c>
      <c r="D355" s="149" t="s">
        <v>339</v>
      </c>
      <c r="E355" s="149" t="s">
        <v>49</v>
      </c>
      <c r="F355" s="174">
        <f t="shared" si="20"/>
        <v>2</v>
      </c>
      <c r="G355" s="176">
        <f t="shared" si="21"/>
        <v>3</v>
      </c>
      <c r="H355" s="175">
        <f t="shared" si="22"/>
        <v>4.2</v>
      </c>
      <c r="I355" s="176">
        <f t="shared" si="23"/>
        <v>5.4</v>
      </c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81">
        <v>3</v>
      </c>
      <c r="AE355" s="177">
        <v>5.4</v>
      </c>
      <c r="AF355" s="177"/>
      <c r="AG355" s="177"/>
      <c r="AH355" s="177"/>
      <c r="AI355" s="177"/>
      <c r="AJ355" s="177"/>
      <c r="AK355" s="177"/>
      <c r="AL355" s="177"/>
      <c r="AM355" s="177"/>
      <c r="AN355" s="184"/>
      <c r="AO355" s="177"/>
    </row>
    <row r="356" spans="2:41" ht="21" customHeight="1" x14ac:dyDescent="0.2">
      <c r="B356" s="173" t="s">
        <v>448</v>
      </c>
      <c r="C356" s="149" t="s">
        <v>404</v>
      </c>
      <c r="D356" s="149" t="s">
        <v>339</v>
      </c>
      <c r="E356" s="149" t="s">
        <v>83</v>
      </c>
      <c r="F356" s="174">
        <f t="shared" si="20"/>
        <v>1</v>
      </c>
      <c r="G356" s="176">
        <f t="shared" si="21"/>
        <v>5.4</v>
      </c>
      <c r="H356" s="175">
        <f t="shared" si="22"/>
        <v>5.4</v>
      </c>
      <c r="I356" s="176">
        <f t="shared" si="23"/>
        <v>5.4</v>
      </c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81"/>
      <c r="AE356" s="177">
        <v>5.4</v>
      </c>
      <c r="AF356" s="177"/>
      <c r="AG356" s="177"/>
      <c r="AH356" s="177"/>
      <c r="AI356" s="177"/>
      <c r="AJ356" s="177"/>
      <c r="AK356" s="177"/>
      <c r="AL356" s="177"/>
      <c r="AM356" s="177"/>
      <c r="AN356" s="184"/>
      <c r="AO356" s="177"/>
    </row>
    <row r="357" spans="2:41" ht="21" customHeight="1" x14ac:dyDescent="0.2">
      <c r="B357" s="173" t="s">
        <v>448</v>
      </c>
      <c r="C357" s="149" t="s">
        <v>404</v>
      </c>
      <c r="D357" s="149" t="s">
        <v>339</v>
      </c>
      <c r="E357" s="149" t="s">
        <v>43</v>
      </c>
      <c r="F357" s="174">
        <f t="shared" si="20"/>
        <v>1</v>
      </c>
      <c r="G357" s="176">
        <f t="shared" si="21"/>
        <v>5.4</v>
      </c>
      <c r="H357" s="175">
        <f t="shared" si="22"/>
        <v>5.4</v>
      </c>
      <c r="I357" s="176">
        <f t="shared" si="23"/>
        <v>5.4</v>
      </c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81"/>
      <c r="AE357" s="177">
        <v>5.4</v>
      </c>
      <c r="AF357" s="177"/>
      <c r="AG357" s="177"/>
      <c r="AH357" s="177"/>
      <c r="AI357" s="177"/>
      <c r="AJ357" s="177"/>
      <c r="AK357" s="177"/>
      <c r="AL357" s="177"/>
      <c r="AM357" s="177"/>
      <c r="AN357" s="184"/>
      <c r="AO357" s="177"/>
    </row>
    <row r="358" spans="2:41" ht="21" customHeight="1" x14ac:dyDescent="0.2">
      <c r="B358" s="173" t="s">
        <v>70</v>
      </c>
      <c r="C358" s="149" t="s">
        <v>405</v>
      </c>
      <c r="D358" s="149" t="s">
        <v>339</v>
      </c>
      <c r="E358" s="149" t="s">
        <v>48</v>
      </c>
      <c r="F358" s="174">
        <f t="shared" si="20"/>
        <v>0</v>
      </c>
      <c r="G358" s="176">
        <f t="shared" si="21"/>
        <v>0</v>
      </c>
      <c r="H358" s="175">
        <f t="shared" si="22"/>
        <v>0</v>
      </c>
      <c r="I358" s="176">
        <f t="shared" si="23"/>
        <v>0</v>
      </c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82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84"/>
      <c r="AO358" s="177"/>
    </row>
    <row r="359" spans="2:41" ht="21" customHeight="1" x14ac:dyDescent="0.2">
      <c r="B359" s="173" t="s">
        <v>70</v>
      </c>
      <c r="C359" s="149" t="s">
        <v>405</v>
      </c>
      <c r="D359" s="149" t="s">
        <v>339</v>
      </c>
      <c r="E359" s="149" t="s">
        <v>49</v>
      </c>
      <c r="F359" s="174">
        <f t="shared" si="20"/>
        <v>1</v>
      </c>
      <c r="G359" s="176">
        <f t="shared" si="21"/>
        <v>3.3</v>
      </c>
      <c r="H359" s="175">
        <f t="shared" si="22"/>
        <v>3.3</v>
      </c>
      <c r="I359" s="176">
        <f t="shared" si="23"/>
        <v>3.3</v>
      </c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82"/>
      <c r="AE359" s="177"/>
      <c r="AF359" s="177"/>
      <c r="AG359" s="177"/>
      <c r="AH359" s="177"/>
      <c r="AI359" s="177"/>
      <c r="AJ359" s="177"/>
      <c r="AK359" s="177">
        <v>3.3</v>
      </c>
      <c r="AL359" s="177"/>
      <c r="AM359" s="177"/>
      <c r="AN359" s="184"/>
      <c r="AO359" s="177"/>
    </row>
    <row r="360" spans="2:41" ht="21" customHeight="1" x14ac:dyDescent="0.2">
      <c r="B360" s="173" t="s">
        <v>70</v>
      </c>
      <c r="C360" s="149" t="s">
        <v>405</v>
      </c>
      <c r="D360" s="149" t="s">
        <v>339</v>
      </c>
      <c r="E360" s="149" t="s">
        <v>83</v>
      </c>
      <c r="F360" s="174">
        <f t="shared" si="20"/>
        <v>0</v>
      </c>
      <c r="G360" s="176">
        <f t="shared" si="21"/>
        <v>0</v>
      </c>
      <c r="H360" s="175">
        <f t="shared" si="22"/>
        <v>0</v>
      </c>
      <c r="I360" s="176">
        <f t="shared" si="23"/>
        <v>0</v>
      </c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82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84"/>
      <c r="AO360" s="177"/>
    </row>
    <row r="361" spans="2:41" ht="21" customHeight="1" x14ac:dyDescent="0.2">
      <c r="B361" s="173" t="s">
        <v>70</v>
      </c>
      <c r="C361" s="149" t="s">
        <v>405</v>
      </c>
      <c r="D361" s="149" t="s">
        <v>339</v>
      </c>
      <c r="E361" s="149" t="s">
        <v>43</v>
      </c>
      <c r="F361" s="174">
        <f t="shared" si="20"/>
        <v>0</v>
      </c>
      <c r="G361" s="176">
        <f t="shared" si="21"/>
        <v>0</v>
      </c>
      <c r="H361" s="175">
        <f t="shared" si="22"/>
        <v>0</v>
      </c>
      <c r="I361" s="176">
        <f t="shared" si="23"/>
        <v>0</v>
      </c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82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84"/>
      <c r="AO361" s="177"/>
    </row>
    <row r="362" spans="2:41" ht="21" customHeight="1" x14ac:dyDescent="0.2">
      <c r="B362" s="173" t="s">
        <v>431</v>
      </c>
      <c r="C362" s="149" t="s">
        <v>406</v>
      </c>
      <c r="D362" s="149" t="s">
        <v>339</v>
      </c>
      <c r="E362" s="149" t="s">
        <v>48</v>
      </c>
      <c r="F362" s="174">
        <f t="shared" si="20"/>
        <v>13</v>
      </c>
      <c r="G362" s="176">
        <f t="shared" si="21"/>
        <v>3</v>
      </c>
      <c r="H362" s="175">
        <f t="shared" si="22"/>
        <v>4.2230769230769223</v>
      </c>
      <c r="I362" s="176">
        <f t="shared" si="23"/>
        <v>5.4</v>
      </c>
      <c r="J362" s="177"/>
      <c r="K362" s="177">
        <v>4.8</v>
      </c>
      <c r="L362" s="177"/>
      <c r="M362" s="177">
        <v>4</v>
      </c>
      <c r="N362" s="177"/>
      <c r="O362" s="177"/>
      <c r="P362" s="177">
        <v>5.3</v>
      </c>
      <c r="Q362" s="177">
        <v>3.5</v>
      </c>
      <c r="R362" s="177">
        <v>3</v>
      </c>
      <c r="S362" s="177"/>
      <c r="T362" s="177">
        <v>5</v>
      </c>
      <c r="U362" s="177">
        <v>3.4</v>
      </c>
      <c r="V362" s="177">
        <v>3.8</v>
      </c>
      <c r="W362" s="177"/>
      <c r="X362" s="177">
        <v>5</v>
      </c>
      <c r="Y362" s="177">
        <v>5.4</v>
      </c>
      <c r="Z362" s="177"/>
      <c r="AA362" s="177"/>
      <c r="AB362" s="177"/>
      <c r="AC362" s="177"/>
      <c r="AD362" s="181">
        <v>3</v>
      </c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81">
        <v>4.3</v>
      </c>
      <c r="AO362" s="177">
        <v>4.4000000000000004</v>
      </c>
    </row>
    <row r="363" spans="2:41" ht="21" customHeight="1" x14ac:dyDescent="0.2">
      <c r="B363" s="173" t="s">
        <v>431</v>
      </c>
      <c r="C363" s="149" t="s">
        <v>406</v>
      </c>
      <c r="D363" s="149" t="s">
        <v>339</v>
      </c>
      <c r="E363" s="149" t="s">
        <v>49</v>
      </c>
      <c r="F363" s="174">
        <f t="shared" si="20"/>
        <v>13</v>
      </c>
      <c r="G363" s="176">
        <f t="shared" si="21"/>
        <v>2</v>
      </c>
      <c r="H363" s="175">
        <f t="shared" si="22"/>
        <v>2.6615384615384623</v>
      </c>
      <c r="I363" s="176">
        <f t="shared" si="23"/>
        <v>3.8</v>
      </c>
      <c r="J363" s="177"/>
      <c r="K363" s="177">
        <v>2.7</v>
      </c>
      <c r="L363" s="177"/>
      <c r="M363" s="177">
        <v>2.85</v>
      </c>
      <c r="N363" s="177"/>
      <c r="O363" s="177"/>
      <c r="P363" s="177">
        <v>2.65</v>
      </c>
      <c r="Q363" s="177">
        <v>2.5</v>
      </c>
      <c r="R363" s="177">
        <v>2</v>
      </c>
      <c r="S363" s="177"/>
      <c r="T363" s="177">
        <v>3</v>
      </c>
      <c r="U363" s="177">
        <v>2.2999999999999998</v>
      </c>
      <c r="V363" s="177">
        <v>2.6</v>
      </c>
      <c r="W363" s="177"/>
      <c r="X363" s="177">
        <v>3</v>
      </c>
      <c r="Y363" s="177">
        <v>3.8</v>
      </c>
      <c r="Z363" s="177"/>
      <c r="AA363" s="177"/>
      <c r="AB363" s="177"/>
      <c r="AC363" s="177"/>
      <c r="AD363" s="181">
        <v>2</v>
      </c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81">
        <v>3</v>
      </c>
      <c r="AO363" s="177">
        <v>2.2000000000000002</v>
      </c>
    </row>
    <row r="364" spans="2:41" ht="21" customHeight="1" x14ac:dyDescent="0.2">
      <c r="B364" s="173" t="s">
        <v>431</v>
      </c>
      <c r="C364" s="149" t="s">
        <v>406</v>
      </c>
      <c r="D364" s="149" t="s">
        <v>339</v>
      </c>
      <c r="E364" s="149" t="s">
        <v>83</v>
      </c>
      <c r="F364" s="174">
        <f t="shared" si="20"/>
        <v>11</v>
      </c>
      <c r="G364" s="176">
        <f t="shared" si="21"/>
        <v>2</v>
      </c>
      <c r="H364" s="175">
        <f t="shared" si="22"/>
        <v>3.2409090909090916</v>
      </c>
      <c r="I364" s="176">
        <f t="shared" si="23"/>
        <v>5</v>
      </c>
      <c r="J364" s="177"/>
      <c r="K364" s="177">
        <v>2.7</v>
      </c>
      <c r="L364" s="177"/>
      <c r="M364" s="177">
        <v>2.85</v>
      </c>
      <c r="N364" s="177"/>
      <c r="O364" s="177"/>
      <c r="P364" s="177">
        <v>3.7</v>
      </c>
      <c r="Q364" s="177">
        <v>3.5</v>
      </c>
      <c r="R364" s="177">
        <v>2</v>
      </c>
      <c r="S364" s="177"/>
      <c r="T364" s="177">
        <v>3</v>
      </c>
      <c r="U364" s="177"/>
      <c r="V364" s="177">
        <v>2.6</v>
      </c>
      <c r="W364" s="177"/>
      <c r="X364" s="177">
        <v>5</v>
      </c>
      <c r="Y364" s="177">
        <v>3.8</v>
      </c>
      <c r="Z364" s="177"/>
      <c r="AA364" s="177"/>
      <c r="AB364" s="177"/>
      <c r="AC364" s="177"/>
      <c r="AD364" s="181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81">
        <v>4.3</v>
      </c>
      <c r="AO364" s="177">
        <v>2.2000000000000002</v>
      </c>
    </row>
    <row r="365" spans="2:41" ht="21" customHeight="1" x14ac:dyDescent="0.2">
      <c r="B365" s="173" t="s">
        <v>431</v>
      </c>
      <c r="C365" s="149" t="s">
        <v>406</v>
      </c>
      <c r="D365" s="149" t="s">
        <v>339</v>
      </c>
      <c r="E365" s="149" t="s">
        <v>43</v>
      </c>
      <c r="F365" s="174">
        <f t="shared" si="20"/>
        <v>8</v>
      </c>
      <c r="G365" s="176">
        <f t="shared" si="21"/>
        <v>2</v>
      </c>
      <c r="H365" s="175">
        <f t="shared" si="22"/>
        <v>2.8374999999999999</v>
      </c>
      <c r="I365" s="176">
        <f t="shared" si="23"/>
        <v>5</v>
      </c>
      <c r="J365" s="177"/>
      <c r="K365" s="177">
        <v>2.7</v>
      </c>
      <c r="L365" s="177"/>
      <c r="M365" s="177"/>
      <c r="N365" s="177"/>
      <c r="O365" s="177"/>
      <c r="P365" s="177"/>
      <c r="Q365" s="177">
        <v>2</v>
      </c>
      <c r="R365" s="177">
        <v>2</v>
      </c>
      <c r="S365" s="177"/>
      <c r="T365" s="177">
        <v>3</v>
      </c>
      <c r="U365" s="177"/>
      <c r="V365" s="177"/>
      <c r="W365" s="177"/>
      <c r="X365" s="177">
        <v>5</v>
      </c>
      <c r="Y365" s="177">
        <v>3.8</v>
      </c>
      <c r="Z365" s="177"/>
      <c r="AA365" s="177"/>
      <c r="AB365" s="177"/>
      <c r="AC365" s="177"/>
      <c r="AD365" s="181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81">
        <v>2</v>
      </c>
      <c r="AO365" s="177">
        <v>2.2000000000000002</v>
      </c>
    </row>
    <row r="366" spans="2:41" ht="21" customHeight="1" x14ac:dyDescent="0.2">
      <c r="B366" s="173" t="s">
        <v>425</v>
      </c>
      <c r="C366" s="149" t="s">
        <v>407</v>
      </c>
      <c r="D366" s="149" t="s">
        <v>339</v>
      </c>
      <c r="E366" s="149" t="s">
        <v>48</v>
      </c>
      <c r="F366" s="174">
        <f t="shared" si="20"/>
        <v>13</v>
      </c>
      <c r="G366" s="176">
        <f t="shared" si="21"/>
        <v>5.3</v>
      </c>
      <c r="H366" s="175">
        <f t="shared" si="22"/>
        <v>33.253846153846148</v>
      </c>
      <c r="I366" s="176">
        <f t="shared" si="23"/>
        <v>61.1</v>
      </c>
      <c r="J366" s="177">
        <v>25.9</v>
      </c>
      <c r="K366" s="177">
        <v>33.5</v>
      </c>
      <c r="L366" s="177"/>
      <c r="M366" s="177">
        <v>21.25</v>
      </c>
      <c r="N366" s="177"/>
      <c r="O366" s="177"/>
      <c r="P366" s="177">
        <v>5.3</v>
      </c>
      <c r="Q366" s="177"/>
      <c r="R366" s="177">
        <v>45</v>
      </c>
      <c r="S366" s="177"/>
      <c r="T366" s="177">
        <v>40</v>
      </c>
      <c r="U366" s="177">
        <v>36.1</v>
      </c>
      <c r="V366" s="177">
        <v>61.1</v>
      </c>
      <c r="W366" s="177">
        <v>50.9</v>
      </c>
      <c r="X366" s="177"/>
      <c r="Y366" s="177"/>
      <c r="Z366" s="177"/>
      <c r="AA366" s="177">
        <v>23</v>
      </c>
      <c r="AB366" s="177"/>
      <c r="AC366" s="177"/>
      <c r="AD366" s="181">
        <v>32</v>
      </c>
      <c r="AE366" s="177"/>
      <c r="AF366" s="177">
        <v>15.25</v>
      </c>
      <c r="AG366" s="177"/>
      <c r="AH366" s="177"/>
      <c r="AI366" s="177"/>
      <c r="AJ366" s="177"/>
      <c r="AK366" s="177"/>
      <c r="AL366" s="177"/>
      <c r="AM366" s="177"/>
      <c r="AN366" s="183"/>
      <c r="AO366" s="177">
        <v>43</v>
      </c>
    </row>
    <row r="367" spans="2:41" ht="21" customHeight="1" x14ac:dyDescent="0.2">
      <c r="B367" s="173" t="s">
        <v>425</v>
      </c>
      <c r="C367" s="149" t="s">
        <v>407</v>
      </c>
      <c r="D367" s="149" t="s">
        <v>339</v>
      </c>
      <c r="E367" s="149" t="s">
        <v>49</v>
      </c>
      <c r="F367" s="174">
        <f t="shared" si="20"/>
        <v>12</v>
      </c>
      <c r="G367" s="176">
        <f t="shared" si="21"/>
        <v>2.65</v>
      </c>
      <c r="H367" s="175">
        <f t="shared" si="22"/>
        <v>25.345833333333331</v>
      </c>
      <c r="I367" s="176">
        <f t="shared" si="23"/>
        <v>61.1</v>
      </c>
      <c r="J367" s="177">
        <v>18.100000000000001</v>
      </c>
      <c r="K367" s="177">
        <v>19</v>
      </c>
      <c r="L367" s="177"/>
      <c r="M367" s="177">
        <v>16</v>
      </c>
      <c r="N367" s="177"/>
      <c r="O367" s="177"/>
      <c r="P367" s="177">
        <v>2.65</v>
      </c>
      <c r="Q367" s="177"/>
      <c r="R367" s="177">
        <v>25.5</v>
      </c>
      <c r="S367" s="177"/>
      <c r="T367" s="177"/>
      <c r="U367" s="177">
        <v>26.75</v>
      </c>
      <c r="V367" s="177">
        <v>61.1</v>
      </c>
      <c r="W367" s="177">
        <v>43.35</v>
      </c>
      <c r="X367" s="177"/>
      <c r="Y367" s="177"/>
      <c r="Z367" s="177"/>
      <c r="AA367" s="177">
        <v>23</v>
      </c>
      <c r="AB367" s="177"/>
      <c r="AC367" s="177"/>
      <c r="AD367" s="181">
        <v>32</v>
      </c>
      <c r="AE367" s="177"/>
      <c r="AF367" s="177">
        <v>15.2</v>
      </c>
      <c r="AG367" s="177"/>
      <c r="AH367" s="177"/>
      <c r="AI367" s="177"/>
      <c r="AJ367" s="177"/>
      <c r="AK367" s="177"/>
      <c r="AL367" s="177"/>
      <c r="AM367" s="177"/>
      <c r="AN367" s="181"/>
      <c r="AO367" s="177">
        <v>21.5</v>
      </c>
    </row>
    <row r="368" spans="2:41" ht="21" customHeight="1" x14ac:dyDescent="0.2">
      <c r="B368" s="173" t="s">
        <v>425</v>
      </c>
      <c r="C368" s="149" t="s">
        <v>407</v>
      </c>
      <c r="D368" s="149" t="s">
        <v>339</v>
      </c>
      <c r="E368" s="149" t="s">
        <v>83</v>
      </c>
      <c r="F368" s="174">
        <f t="shared" si="20"/>
        <v>10</v>
      </c>
      <c r="G368" s="176">
        <f t="shared" si="21"/>
        <v>3.7</v>
      </c>
      <c r="H368" s="175">
        <f t="shared" si="22"/>
        <v>26.324999999999999</v>
      </c>
      <c r="I368" s="176">
        <f t="shared" si="23"/>
        <v>61.1</v>
      </c>
      <c r="J368" s="177">
        <v>25.9</v>
      </c>
      <c r="K368" s="177">
        <v>19</v>
      </c>
      <c r="L368" s="177"/>
      <c r="M368" s="177">
        <v>16</v>
      </c>
      <c r="N368" s="177"/>
      <c r="O368" s="177"/>
      <c r="P368" s="177">
        <v>3.7</v>
      </c>
      <c r="Q368" s="177"/>
      <c r="R368" s="177">
        <v>25.5</v>
      </c>
      <c r="S368" s="177"/>
      <c r="T368" s="177"/>
      <c r="U368" s="177"/>
      <c r="V368" s="177">
        <v>61.1</v>
      </c>
      <c r="W368" s="177">
        <v>43.35</v>
      </c>
      <c r="X368" s="177"/>
      <c r="Y368" s="177"/>
      <c r="Z368" s="177"/>
      <c r="AA368" s="177"/>
      <c r="AB368" s="177"/>
      <c r="AC368" s="177"/>
      <c r="AD368" s="181">
        <v>32</v>
      </c>
      <c r="AE368" s="177"/>
      <c r="AF368" s="177">
        <v>15.2</v>
      </c>
      <c r="AG368" s="177"/>
      <c r="AH368" s="177"/>
      <c r="AI368" s="177"/>
      <c r="AJ368" s="177"/>
      <c r="AK368" s="177"/>
      <c r="AL368" s="177"/>
      <c r="AM368" s="177"/>
      <c r="AN368" s="181"/>
      <c r="AO368" s="177">
        <v>21.5</v>
      </c>
    </row>
    <row r="369" spans="2:41" ht="21" customHeight="1" x14ac:dyDescent="0.2">
      <c r="B369" s="173" t="s">
        <v>425</v>
      </c>
      <c r="C369" s="149" t="s">
        <v>407</v>
      </c>
      <c r="D369" s="149" t="s">
        <v>339</v>
      </c>
      <c r="E369" s="149" t="s">
        <v>43</v>
      </c>
      <c r="F369" s="174">
        <f t="shared" si="20"/>
        <v>6</v>
      </c>
      <c r="G369" s="176">
        <f t="shared" si="21"/>
        <v>10.35</v>
      </c>
      <c r="H369" s="175">
        <f t="shared" si="22"/>
        <v>20.591666666666665</v>
      </c>
      <c r="I369" s="176">
        <f t="shared" si="23"/>
        <v>32</v>
      </c>
      <c r="J369" s="177">
        <v>10.35</v>
      </c>
      <c r="K369" s="177">
        <v>19</v>
      </c>
      <c r="L369" s="177"/>
      <c r="M369" s="177"/>
      <c r="N369" s="177"/>
      <c r="O369" s="177"/>
      <c r="P369" s="177"/>
      <c r="Q369" s="177"/>
      <c r="R369" s="177">
        <v>25.5</v>
      </c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81">
        <v>32</v>
      </c>
      <c r="AE369" s="177"/>
      <c r="AF369" s="177">
        <v>15.2</v>
      </c>
      <c r="AG369" s="177"/>
      <c r="AH369" s="177"/>
      <c r="AI369" s="177"/>
      <c r="AJ369" s="177"/>
      <c r="AK369" s="177"/>
      <c r="AL369" s="177"/>
      <c r="AM369" s="177"/>
      <c r="AN369" s="181"/>
      <c r="AO369" s="177">
        <v>21.5</v>
      </c>
    </row>
    <row r="370" spans="2:41" ht="21" customHeight="1" x14ac:dyDescent="0.2">
      <c r="B370" s="173" t="s">
        <v>449</v>
      </c>
      <c r="C370" s="149" t="s">
        <v>403</v>
      </c>
      <c r="D370" s="149" t="s">
        <v>339</v>
      </c>
      <c r="E370" s="149" t="s">
        <v>48</v>
      </c>
      <c r="F370" s="174">
        <f t="shared" si="20"/>
        <v>0</v>
      </c>
      <c r="G370" s="176">
        <f t="shared" si="21"/>
        <v>0</v>
      </c>
      <c r="H370" s="175">
        <f t="shared" si="22"/>
        <v>0</v>
      </c>
      <c r="I370" s="176">
        <f t="shared" si="23"/>
        <v>0</v>
      </c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82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84"/>
      <c r="AO370" s="177"/>
    </row>
    <row r="371" spans="2:41" ht="21" customHeight="1" x14ac:dyDescent="0.2">
      <c r="B371" s="173" t="s">
        <v>449</v>
      </c>
      <c r="C371" s="149" t="s">
        <v>403</v>
      </c>
      <c r="D371" s="149" t="s">
        <v>339</v>
      </c>
      <c r="E371" s="149" t="s">
        <v>49</v>
      </c>
      <c r="F371" s="174">
        <f t="shared" si="20"/>
        <v>0</v>
      </c>
      <c r="G371" s="176">
        <f t="shared" si="21"/>
        <v>0</v>
      </c>
      <c r="H371" s="175">
        <f t="shared" si="22"/>
        <v>0</v>
      </c>
      <c r="I371" s="176">
        <f t="shared" si="23"/>
        <v>0</v>
      </c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82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84"/>
      <c r="AO371" s="177"/>
    </row>
    <row r="372" spans="2:41" ht="21" customHeight="1" x14ac:dyDescent="0.2">
      <c r="B372" s="173" t="s">
        <v>449</v>
      </c>
      <c r="C372" s="149" t="s">
        <v>403</v>
      </c>
      <c r="D372" s="149" t="s">
        <v>339</v>
      </c>
      <c r="E372" s="149" t="s">
        <v>83</v>
      </c>
      <c r="F372" s="174">
        <f t="shared" si="20"/>
        <v>0</v>
      </c>
      <c r="G372" s="176">
        <f t="shared" si="21"/>
        <v>0</v>
      </c>
      <c r="H372" s="175">
        <f t="shared" si="22"/>
        <v>0</v>
      </c>
      <c r="I372" s="176">
        <f t="shared" si="23"/>
        <v>0</v>
      </c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82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84"/>
      <c r="AO372" s="177"/>
    </row>
    <row r="373" spans="2:41" ht="21" customHeight="1" x14ac:dyDescent="0.2">
      <c r="B373" s="173" t="s">
        <v>449</v>
      </c>
      <c r="C373" s="149" t="s">
        <v>403</v>
      </c>
      <c r="D373" s="149" t="s">
        <v>339</v>
      </c>
      <c r="E373" s="149" t="s">
        <v>43</v>
      </c>
      <c r="F373" s="174">
        <f t="shared" si="20"/>
        <v>0</v>
      </c>
      <c r="G373" s="176">
        <f t="shared" si="21"/>
        <v>0</v>
      </c>
      <c r="H373" s="175">
        <f t="shared" si="22"/>
        <v>0</v>
      </c>
      <c r="I373" s="176">
        <f t="shared" si="23"/>
        <v>0</v>
      </c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82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84"/>
      <c r="AO373" s="177"/>
    </row>
    <row r="374" spans="2:41" ht="21" customHeight="1" x14ac:dyDescent="0.2">
      <c r="B374" s="173" t="s">
        <v>432</v>
      </c>
      <c r="C374" s="149" t="s">
        <v>406</v>
      </c>
      <c r="D374" s="149" t="s">
        <v>339</v>
      </c>
      <c r="E374" s="149" t="s">
        <v>48</v>
      </c>
      <c r="F374" s="174">
        <f t="shared" si="20"/>
        <v>0</v>
      </c>
      <c r="G374" s="176">
        <f t="shared" si="21"/>
        <v>0</v>
      </c>
      <c r="H374" s="175">
        <f t="shared" si="22"/>
        <v>0</v>
      </c>
      <c r="I374" s="176">
        <f t="shared" si="23"/>
        <v>0</v>
      </c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82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84"/>
      <c r="AO374" s="177"/>
    </row>
    <row r="375" spans="2:41" ht="21" customHeight="1" x14ac:dyDescent="0.2">
      <c r="B375" s="173" t="s">
        <v>432</v>
      </c>
      <c r="C375" s="149" t="s">
        <v>406</v>
      </c>
      <c r="D375" s="149" t="s">
        <v>339</v>
      </c>
      <c r="E375" s="149" t="s">
        <v>49</v>
      </c>
      <c r="F375" s="174">
        <f t="shared" si="20"/>
        <v>0</v>
      </c>
      <c r="G375" s="176">
        <f t="shared" si="21"/>
        <v>0</v>
      </c>
      <c r="H375" s="175">
        <f t="shared" si="22"/>
        <v>0</v>
      </c>
      <c r="I375" s="176">
        <f t="shared" si="23"/>
        <v>0</v>
      </c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82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84"/>
      <c r="AO375" s="177"/>
    </row>
    <row r="376" spans="2:41" ht="21" customHeight="1" x14ac:dyDescent="0.2">
      <c r="B376" s="173" t="s">
        <v>432</v>
      </c>
      <c r="C376" s="149" t="s">
        <v>406</v>
      </c>
      <c r="D376" s="149" t="s">
        <v>339</v>
      </c>
      <c r="E376" s="149" t="s">
        <v>83</v>
      </c>
      <c r="F376" s="174">
        <f t="shared" si="20"/>
        <v>0</v>
      </c>
      <c r="G376" s="176">
        <f t="shared" si="21"/>
        <v>0</v>
      </c>
      <c r="H376" s="175">
        <f t="shared" si="22"/>
        <v>0</v>
      </c>
      <c r="I376" s="176">
        <f t="shared" si="23"/>
        <v>0</v>
      </c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82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84"/>
      <c r="AO376" s="177"/>
    </row>
    <row r="377" spans="2:41" ht="21" customHeight="1" x14ac:dyDescent="0.2">
      <c r="B377" s="173" t="s">
        <v>432</v>
      </c>
      <c r="C377" s="149" t="s">
        <v>406</v>
      </c>
      <c r="D377" s="149" t="s">
        <v>339</v>
      </c>
      <c r="E377" s="149" t="s">
        <v>43</v>
      </c>
      <c r="F377" s="174">
        <f t="shared" si="20"/>
        <v>0</v>
      </c>
      <c r="G377" s="176">
        <f t="shared" si="21"/>
        <v>0</v>
      </c>
      <c r="H377" s="175">
        <f t="shared" si="22"/>
        <v>0</v>
      </c>
      <c r="I377" s="176">
        <f t="shared" si="23"/>
        <v>0</v>
      </c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82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84"/>
      <c r="AO377" s="177"/>
    </row>
    <row r="378" spans="2:41" ht="21" customHeight="1" x14ac:dyDescent="0.2">
      <c r="B378" s="173" t="s">
        <v>426</v>
      </c>
      <c r="C378" s="149" t="s">
        <v>406</v>
      </c>
      <c r="D378" s="149" t="s">
        <v>339</v>
      </c>
      <c r="E378" s="149" t="s">
        <v>48</v>
      </c>
      <c r="F378" s="174">
        <f t="shared" si="20"/>
        <v>0</v>
      </c>
      <c r="G378" s="176">
        <f t="shared" si="21"/>
        <v>0</v>
      </c>
      <c r="H378" s="175">
        <f t="shared" si="22"/>
        <v>0</v>
      </c>
      <c r="I378" s="176">
        <f t="shared" si="23"/>
        <v>0</v>
      </c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82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84"/>
      <c r="AO378" s="177"/>
    </row>
    <row r="379" spans="2:41" ht="21" customHeight="1" x14ac:dyDescent="0.2">
      <c r="B379" s="173" t="s">
        <v>426</v>
      </c>
      <c r="C379" s="149" t="s">
        <v>406</v>
      </c>
      <c r="D379" s="149" t="s">
        <v>339</v>
      </c>
      <c r="E379" s="149" t="s">
        <v>49</v>
      </c>
      <c r="F379" s="174">
        <f t="shared" si="20"/>
        <v>0</v>
      </c>
      <c r="G379" s="176">
        <f t="shared" si="21"/>
        <v>0</v>
      </c>
      <c r="H379" s="175">
        <f t="shared" si="22"/>
        <v>0</v>
      </c>
      <c r="I379" s="176">
        <f t="shared" si="23"/>
        <v>0</v>
      </c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82"/>
      <c r="AE379" s="177"/>
      <c r="AF379" s="177"/>
      <c r="AG379" s="177"/>
      <c r="AH379" s="177"/>
      <c r="AI379" s="177"/>
      <c r="AJ379" s="177"/>
      <c r="AK379" s="177"/>
      <c r="AL379" s="177"/>
      <c r="AM379" s="177"/>
      <c r="AN379" s="184"/>
      <c r="AO379" s="177"/>
    </row>
    <row r="380" spans="2:41" ht="21" customHeight="1" x14ac:dyDescent="0.2">
      <c r="B380" s="173" t="s">
        <v>426</v>
      </c>
      <c r="C380" s="149" t="s">
        <v>406</v>
      </c>
      <c r="D380" s="149" t="s">
        <v>339</v>
      </c>
      <c r="E380" s="149" t="s">
        <v>83</v>
      </c>
      <c r="F380" s="174">
        <f t="shared" si="20"/>
        <v>0</v>
      </c>
      <c r="G380" s="176">
        <f t="shared" si="21"/>
        <v>0</v>
      </c>
      <c r="H380" s="175">
        <f t="shared" si="22"/>
        <v>0</v>
      </c>
      <c r="I380" s="176">
        <f t="shared" si="23"/>
        <v>0</v>
      </c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82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84"/>
      <c r="AO380" s="177"/>
    </row>
    <row r="381" spans="2:41" ht="21" customHeight="1" x14ac:dyDescent="0.2">
      <c r="B381" s="173" t="s">
        <v>426</v>
      </c>
      <c r="C381" s="149" t="s">
        <v>406</v>
      </c>
      <c r="D381" s="149" t="s">
        <v>339</v>
      </c>
      <c r="E381" s="149" t="s">
        <v>43</v>
      </c>
      <c r="F381" s="174">
        <f t="shared" si="20"/>
        <v>0</v>
      </c>
      <c r="G381" s="176">
        <f t="shared" si="21"/>
        <v>0</v>
      </c>
      <c r="H381" s="175">
        <f t="shared" si="22"/>
        <v>0</v>
      </c>
      <c r="I381" s="176">
        <f t="shared" si="23"/>
        <v>0</v>
      </c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82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84"/>
      <c r="AO381" s="177"/>
    </row>
    <row r="382" spans="2:41" ht="21" customHeight="1" x14ac:dyDescent="0.2">
      <c r="B382" s="173" t="s">
        <v>450</v>
      </c>
      <c r="C382" s="149" t="s">
        <v>403</v>
      </c>
      <c r="D382" s="149" t="s">
        <v>339</v>
      </c>
      <c r="E382" s="149" t="s">
        <v>48</v>
      </c>
      <c r="F382" s="174">
        <f t="shared" si="20"/>
        <v>0</v>
      </c>
      <c r="G382" s="176">
        <f t="shared" si="21"/>
        <v>0</v>
      </c>
      <c r="H382" s="175">
        <f t="shared" si="22"/>
        <v>0</v>
      </c>
      <c r="I382" s="176">
        <f t="shared" si="23"/>
        <v>0</v>
      </c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82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84"/>
      <c r="AO382" s="177"/>
    </row>
    <row r="383" spans="2:41" ht="21" customHeight="1" x14ac:dyDescent="0.2">
      <c r="B383" s="173" t="s">
        <v>450</v>
      </c>
      <c r="C383" s="149" t="s">
        <v>403</v>
      </c>
      <c r="D383" s="149" t="s">
        <v>339</v>
      </c>
      <c r="E383" s="149" t="s">
        <v>49</v>
      </c>
      <c r="F383" s="174">
        <f t="shared" si="20"/>
        <v>0</v>
      </c>
      <c r="G383" s="176">
        <f t="shared" si="21"/>
        <v>0</v>
      </c>
      <c r="H383" s="175">
        <f t="shared" si="22"/>
        <v>0</v>
      </c>
      <c r="I383" s="176">
        <f t="shared" si="23"/>
        <v>0</v>
      </c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82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84"/>
      <c r="AO383" s="177"/>
    </row>
    <row r="384" spans="2:41" ht="21" customHeight="1" x14ac:dyDescent="0.2">
      <c r="B384" s="173" t="s">
        <v>450</v>
      </c>
      <c r="C384" s="149" t="s">
        <v>403</v>
      </c>
      <c r="D384" s="149" t="s">
        <v>339</v>
      </c>
      <c r="E384" s="149" t="s">
        <v>83</v>
      </c>
      <c r="F384" s="174">
        <f t="shared" si="20"/>
        <v>0</v>
      </c>
      <c r="G384" s="176">
        <f t="shared" si="21"/>
        <v>0</v>
      </c>
      <c r="H384" s="175">
        <f t="shared" si="22"/>
        <v>0</v>
      </c>
      <c r="I384" s="176">
        <f t="shared" si="23"/>
        <v>0</v>
      </c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82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84"/>
      <c r="AO384" s="177"/>
    </row>
    <row r="385" spans="2:41" ht="21" customHeight="1" x14ac:dyDescent="0.2">
      <c r="B385" s="173" t="s">
        <v>450</v>
      </c>
      <c r="C385" s="149" t="s">
        <v>403</v>
      </c>
      <c r="D385" s="149" t="s">
        <v>339</v>
      </c>
      <c r="E385" s="149" t="s">
        <v>43</v>
      </c>
      <c r="F385" s="174">
        <f t="shared" si="20"/>
        <v>0</v>
      </c>
      <c r="G385" s="176">
        <f t="shared" si="21"/>
        <v>0</v>
      </c>
      <c r="H385" s="175">
        <f t="shared" si="22"/>
        <v>0</v>
      </c>
      <c r="I385" s="176">
        <f t="shared" si="23"/>
        <v>0</v>
      </c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82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84"/>
      <c r="AO385" s="177"/>
    </row>
    <row r="386" spans="2:41" ht="21" customHeight="1" x14ac:dyDescent="0.2">
      <c r="B386" s="173" t="s">
        <v>433</v>
      </c>
      <c r="C386" s="149" t="s">
        <v>406</v>
      </c>
      <c r="D386" s="149" t="s">
        <v>339</v>
      </c>
      <c r="E386" s="149" t="s">
        <v>48</v>
      </c>
      <c r="F386" s="174">
        <f t="shared" si="20"/>
        <v>5</v>
      </c>
      <c r="G386" s="176">
        <f t="shared" si="21"/>
        <v>2.6</v>
      </c>
      <c r="H386" s="175">
        <f t="shared" si="22"/>
        <v>3.3119999999999998</v>
      </c>
      <c r="I386" s="176">
        <f t="shared" si="23"/>
        <v>4.8</v>
      </c>
      <c r="J386" s="177"/>
      <c r="K386" s="177">
        <v>4.8</v>
      </c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81"/>
      <c r="AE386" s="177">
        <v>3.2</v>
      </c>
      <c r="AF386" s="177"/>
      <c r="AG386" s="177">
        <v>2.76</v>
      </c>
      <c r="AH386" s="177"/>
      <c r="AI386" s="177">
        <v>2.6</v>
      </c>
      <c r="AJ386" s="177"/>
      <c r="AK386" s="177">
        <v>3.2</v>
      </c>
      <c r="AL386" s="177"/>
      <c r="AM386" s="177"/>
      <c r="AN386" s="188"/>
      <c r="AO386" s="177"/>
    </row>
    <row r="387" spans="2:41" ht="21" customHeight="1" x14ac:dyDescent="0.2">
      <c r="B387" s="173" t="s">
        <v>433</v>
      </c>
      <c r="C387" s="149" t="s">
        <v>406</v>
      </c>
      <c r="D387" s="149" t="s">
        <v>339</v>
      </c>
      <c r="E387" s="149" t="s">
        <v>49</v>
      </c>
      <c r="F387" s="174">
        <f t="shared" si="20"/>
        <v>5</v>
      </c>
      <c r="G387" s="176">
        <f t="shared" si="21"/>
        <v>1.32</v>
      </c>
      <c r="H387" s="175">
        <f t="shared" si="22"/>
        <v>1.8640000000000001</v>
      </c>
      <c r="I387" s="176">
        <f t="shared" si="23"/>
        <v>2.7</v>
      </c>
      <c r="J387" s="177"/>
      <c r="K387" s="177">
        <v>2.7</v>
      </c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81"/>
      <c r="AE387" s="177">
        <v>1.7</v>
      </c>
      <c r="AF387" s="177"/>
      <c r="AG387" s="177">
        <v>1.32</v>
      </c>
      <c r="AH387" s="177"/>
      <c r="AI387" s="177">
        <v>2</v>
      </c>
      <c r="AJ387" s="177"/>
      <c r="AK387" s="177">
        <v>1.6</v>
      </c>
      <c r="AL387" s="177"/>
      <c r="AM387" s="177"/>
      <c r="AN387" s="189"/>
      <c r="AO387" s="177"/>
    </row>
    <row r="388" spans="2:41" ht="21" customHeight="1" x14ac:dyDescent="0.2">
      <c r="B388" s="173" t="s">
        <v>433</v>
      </c>
      <c r="C388" s="149" t="s">
        <v>406</v>
      </c>
      <c r="D388" s="149" t="s">
        <v>339</v>
      </c>
      <c r="E388" s="149" t="s">
        <v>83</v>
      </c>
      <c r="F388" s="174">
        <f t="shared" si="20"/>
        <v>5</v>
      </c>
      <c r="G388" s="176">
        <f t="shared" si="21"/>
        <v>1.6</v>
      </c>
      <c r="H388" s="175">
        <f t="shared" si="22"/>
        <v>2.1520000000000001</v>
      </c>
      <c r="I388" s="176">
        <f t="shared" si="23"/>
        <v>2.76</v>
      </c>
      <c r="J388" s="177"/>
      <c r="K388" s="177">
        <v>2.7</v>
      </c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81"/>
      <c r="AE388" s="177">
        <v>1.7</v>
      </c>
      <c r="AF388" s="177"/>
      <c r="AG388" s="177">
        <v>2.76</v>
      </c>
      <c r="AH388" s="177"/>
      <c r="AI388" s="177">
        <v>2</v>
      </c>
      <c r="AJ388" s="177"/>
      <c r="AK388" s="177">
        <v>1.6</v>
      </c>
      <c r="AL388" s="177"/>
      <c r="AM388" s="177"/>
      <c r="AN388" s="189"/>
      <c r="AO388" s="177"/>
    </row>
    <row r="389" spans="2:41" ht="21" customHeight="1" x14ac:dyDescent="0.2">
      <c r="B389" s="173" t="s">
        <v>433</v>
      </c>
      <c r="C389" s="149" t="s">
        <v>406</v>
      </c>
      <c r="D389" s="149" t="s">
        <v>339</v>
      </c>
      <c r="E389" s="149" t="s">
        <v>43</v>
      </c>
      <c r="F389" s="174">
        <f t="shared" ref="F389:F452" si="24">COUNT(J389:AO389)</f>
        <v>4</v>
      </c>
      <c r="G389" s="176">
        <f t="shared" ref="G389:G452" si="25">MIN(J389:AO389)</f>
        <v>1.7</v>
      </c>
      <c r="H389" s="175">
        <f t="shared" ref="H389:H452" si="26">IF(SUM(J389:AO389)&gt;0,AVERAGE(J389:AO389),0)</f>
        <v>2.44</v>
      </c>
      <c r="I389" s="176">
        <f t="shared" ref="I389:I446" si="27">MAX(J389:AO389)</f>
        <v>2.76</v>
      </c>
      <c r="J389" s="177"/>
      <c r="K389" s="177">
        <v>2.7</v>
      </c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81"/>
      <c r="AE389" s="177">
        <v>1.7</v>
      </c>
      <c r="AF389" s="177"/>
      <c r="AG389" s="177">
        <v>2.76</v>
      </c>
      <c r="AH389" s="177"/>
      <c r="AI389" s="177">
        <v>2.6</v>
      </c>
      <c r="AJ389" s="177"/>
      <c r="AK389" s="177"/>
      <c r="AL389" s="177"/>
      <c r="AM389" s="177"/>
      <c r="AN389" s="189"/>
      <c r="AO389" s="177"/>
    </row>
    <row r="390" spans="2:41" ht="21" customHeight="1" x14ac:dyDescent="0.2">
      <c r="B390" s="173" t="s">
        <v>427</v>
      </c>
      <c r="C390" s="149" t="s">
        <v>406</v>
      </c>
      <c r="D390" s="149" t="s">
        <v>339</v>
      </c>
      <c r="E390" s="149" t="s">
        <v>48</v>
      </c>
      <c r="F390" s="174">
        <f t="shared" si="24"/>
        <v>3</v>
      </c>
      <c r="G390" s="176">
        <f t="shared" si="25"/>
        <v>17.8</v>
      </c>
      <c r="H390" s="175">
        <f t="shared" si="26"/>
        <v>30.599999999999998</v>
      </c>
      <c r="I390" s="176">
        <f t="shared" si="27"/>
        <v>40.5</v>
      </c>
      <c r="J390" s="177"/>
      <c r="K390" s="177">
        <v>33.5</v>
      </c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81"/>
      <c r="AE390" s="177">
        <v>40.5</v>
      </c>
      <c r="AF390" s="177"/>
      <c r="AG390" s="177"/>
      <c r="AH390" s="177"/>
      <c r="AI390" s="177">
        <v>17.8</v>
      </c>
      <c r="AJ390" s="177"/>
      <c r="AK390" s="177"/>
      <c r="AL390" s="177"/>
      <c r="AM390" s="177"/>
      <c r="AN390" s="184"/>
      <c r="AO390" s="177"/>
    </row>
    <row r="391" spans="2:41" ht="21" customHeight="1" x14ac:dyDescent="0.2">
      <c r="B391" s="173" t="s">
        <v>427</v>
      </c>
      <c r="C391" s="149" t="s">
        <v>406</v>
      </c>
      <c r="D391" s="149" t="s">
        <v>339</v>
      </c>
      <c r="E391" s="149" t="s">
        <v>49</v>
      </c>
      <c r="F391" s="174">
        <f t="shared" si="24"/>
        <v>3</v>
      </c>
      <c r="G391" s="176">
        <f t="shared" si="25"/>
        <v>17.8</v>
      </c>
      <c r="H391" s="175">
        <f t="shared" si="26"/>
        <v>19.033333333333331</v>
      </c>
      <c r="I391" s="176">
        <f t="shared" si="27"/>
        <v>20.3</v>
      </c>
      <c r="J391" s="177"/>
      <c r="K391" s="177">
        <v>19</v>
      </c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81"/>
      <c r="AE391" s="177">
        <v>20.3</v>
      </c>
      <c r="AF391" s="177"/>
      <c r="AG391" s="177"/>
      <c r="AH391" s="177"/>
      <c r="AI391" s="177">
        <v>17.8</v>
      </c>
      <c r="AJ391" s="177"/>
      <c r="AK391" s="177"/>
      <c r="AL391" s="177"/>
      <c r="AM391" s="177"/>
      <c r="AN391" s="184"/>
      <c r="AO391" s="177"/>
    </row>
    <row r="392" spans="2:41" ht="21" customHeight="1" x14ac:dyDescent="0.2">
      <c r="B392" s="173" t="s">
        <v>427</v>
      </c>
      <c r="C392" s="149" t="s">
        <v>406</v>
      </c>
      <c r="D392" s="149" t="s">
        <v>339</v>
      </c>
      <c r="E392" s="149" t="s">
        <v>83</v>
      </c>
      <c r="F392" s="174">
        <f t="shared" si="24"/>
        <v>2</v>
      </c>
      <c r="G392" s="176">
        <f t="shared" si="25"/>
        <v>17.8</v>
      </c>
      <c r="H392" s="175">
        <f t="shared" si="26"/>
        <v>18.399999999999999</v>
      </c>
      <c r="I392" s="176">
        <f t="shared" si="27"/>
        <v>19</v>
      </c>
      <c r="J392" s="177"/>
      <c r="K392" s="177">
        <v>19</v>
      </c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81"/>
      <c r="AE392" s="177"/>
      <c r="AF392" s="177"/>
      <c r="AG392" s="177"/>
      <c r="AH392" s="177"/>
      <c r="AI392" s="177">
        <v>17.8</v>
      </c>
      <c r="AJ392" s="177"/>
      <c r="AK392" s="177"/>
      <c r="AL392" s="177"/>
      <c r="AM392" s="177"/>
      <c r="AN392" s="184"/>
      <c r="AO392" s="177"/>
    </row>
    <row r="393" spans="2:41" ht="21" customHeight="1" x14ac:dyDescent="0.2">
      <c r="B393" s="173" t="s">
        <v>427</v>
      </c>
      <c r="C393" s="149" t="s">
        <v>406</v>
      </c>
      <c r="D393" s="149" t="s">
        <v>339</v>
      </c>
      <c r="E393" s="149" t="s">
        <v>43</v>
      </c>
      <c r="F393" s="174">
        <f t="shared" si="24"/>
        <v>2</v>
      </c>
      <c r="G393" s="176">
        <f t="shared" si="25"/>
        <v>17.8</v>
      </c>
      <c r="H393" s="175">
        <f t="shared" si="26"/>
        <v>18.399999999999999</v>
      </c>
      <c r="I393" s="176">
        <f t="shared" si="27"/>
        <v>19</v>
      </c>
      <c r="J393" s="177"/>
      <c r="K393" s="177">
        <v>19</v>
      </c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81"/>
      <c r="AE393" s="177"/>
      <c r="AF393" s="177"/>
      <c r="AG393" s="177"/>
      <c r="AH393" s="177"/>
      <c r="AI393" s="177">
        <v>17.8</v>
      </c>
      <c r="AJ393" s="177"/>
      <c r="AK393" s="177"/>
      <c r="AL393" s="177"/>
      <c r="AM393" s="177"/>
      <c r="AN393" s="184"/>
      <c r="AO393" s="177"/>
    </row>
    <row r="394" spans="2:41" ht="21" customHeight="1" x14ac:dyDescent="0.2">
      <c r="B394" s="173" t="s">
        <v>451</v>
      </c>
      <c r="C394" s="149" t="s">
        <v>403</v>
      </c>
      <c r="D394" s="149" t="s">
        <v>339</v>
      </c>
      <c r="E394" s="149" t="s">
        <v>48</v>
      </c>
      <c r="F394" s="174">
        <f t="shared" si="24"/>
        <v>1</v>
      </c>
      <c r="G394" s="176">
        <f t="shared" si="25"/>
        <v>1.9</v>
      </c>
      <c r="H394" s="175">
        <f t="shared" si="26"/>
        <v>1.9</v>
      </c>
      <c r="I394" s="176">
        <f t="shared" si="27"/>
        <v>1.9</v>
      </c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82"/>
      <c r="AE394" s="177"/>
      <c r="AF394" s="177"/>
      <c r="AG394" s="177"/>
      <c r="AH394" s="177"/>
      <c r="AI394" s="177"/>
      <c r="AJ394" s="177"/>
      <c r="AK394" s="177">
        <v>1.9</v>
      </c>
      <c r="AL394" s="177"/>
      <c r="AM394" s="177"/>
      <c r="AN394" s="184"/>
      <c r="AO394" s="177"/>
    </row>
    <row r="395" spans="2:41" ht="21" customHeight="1" x14ac:dyDescent="0.2">
      <c r="B395" s="173" t="s">
        <v>451</v>
      </c>
      <c r="C395" s="149" t="s">
        <v>403</v>
      </c>
      <c r="D395" s="149" t="s">
        <v>339</v>
      </c>
      <c r="E395" s="149" t="s">
        <v>49</v>
      </c>
      <c r="F395" s="174">
        <f t="shared" si="24"/>
        <v>0</v>
      </c>
      <c r="G395" s="176">
        <f t="shared" si="25"/>
        <v>0</v>
      </c>
      <c r="H395" s="175">
        <f t="shared" si="26"/>
        <v>0</v>
      </c>
      <c r="I395" s="176">
        <f t="shared" si="27"/>
        <v>0</v>
      </c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82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84"/>
      <c r="AO395" s="177"/>
    </row>
    <row r="396" spans="2:41" ht="21" customHeight="1" x14ac:dyDescent="0.2">
      <c r="B396" s="173" t="s">
        <v>451</v>
      </c>
      <c r="C396" s="149" t="s">
        <v>403</v>
      </c>
      <c r="D396" s="149" t="s">
        <v>339</v>
      </c>
      <c r="E396" s="149" t="s">
        <v>83</v>
      </c>
      <c r="F396" s="174">
        <f t="shared" si="24"/>
        <v>1</v>
      </c>
      <c r="G396" s="176">
        <f t="shared" si="25"/>
        <v>1.9</v>
      </c>
      <c r="H396" s="175">
        <f t="shared" si="26"/>
        <v>1.9</v>
      </c>
      <c r="I396" s="176">
        <f t="shared" si="27"/>
        <v>1.9</v>
      </c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82"/>
      <c r="AE396" s="177"/>
      <c r="AF396" s="177"/>
      <c r="AG396" s="177"/>
      <c r="AH396" s="177"/>
      <c r="AI396" s="177"/>
      <c r="AJ396" s="177"/>
      <c r="AK396" s="177">
        <v>1.9</v>
      </c>
      <c r="AL396" s="177"/>
      <c r="AM396" s="177"/>
      <c r="AN396" s="184"/>
      <c r="AO396" s="177"/>
    </row>
    <row r="397" spans="2:41" ht="21" customHeight="1" x14ac:dyDescent="0.2">
      <c r="B397" s="173" t="s">
        <v>451</v>
      </c>
      <c r="C397" s="149" t="s">
        <v>403</v>
      </c>
      <c r="D397" s="149" t="s">
        <v>339</v>
      </c>
      <c r="E397" s="149" t="s">
        <v>43</v>
      </c>
      <c r="F397" s="174">
        <f t="shared" si="24"/>
        <v>0</v>
      </c>
      <c r="G397" s="176">
        <f t="shared" si="25"/>
        <v>0</v>
      </c>
      <c r="H397" s="175">
        <f t="shared" si="26"/>
        <v>0</v>
      </c>
      <c r="I397" s="176">
        <f t="shared" si="27"/>
        <v>0</v>
      </c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82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84"/>
      <c r="AO397" s="177"/>
    </row>
    <row r="398" spans="2:41" ht="21" customHeight="1" x14ac:dyDescent="0.2">
      <c r="B398" s="173" t="s">
        <v>452</v>
      </c>
      <c r="C398" s="149" t="s">
        <v>405</v>
      </c>
      <c r="D398" s="149" t="s">
        <v>339</v>
      </c>
      <c r="E398" s="149" t="s">
        <v>48</v>
      </c>
      <c r="F398" s="174">
        <f t="shared" si="24"/>
        <v>4</v>
      </c>
      <c r="G398" s="176">
        <f t="shared" si="25"/>
        <v>5.7</v>
      </c>
      <c r="H398" s="175">
        <f t="shared" si="26"/>
        <v>10.675000000000001</v>
      </c>
      <c r="I398" s="176">
        <f t="shared" si="27"/>
        <v>16</v>
      </c>
      <c r="J398" s="177">
        <v>5.7</v>
      </c>
      <c r="K398" s="177"/>
      <c r="L398" s="177"/>
      <c r="M398" s="177"/>
      <c r="N398" s="177">
        <v>16</v>
      </c>
      <c r="O398" s="177"/>
      <c r="P398" s="177"/>
      <c r="Q398" s="177"/>
      <c r="R398" s="177"/>
      <c r="S398" s="177"/>
      <c r="T398" s="177"/>
      <c r="U398" s="177"/>
      <c r="V398" s="177"/>
      <c r="W398" s="177"/>
      <c r="X398" s="177">
        <v>8</v>
      </c>
      <c r="Y398" s="177"/>
      <c r="Z398" s="177"/>
      <c r="AA398" s="177"/>
      <c r="AB398" s="177">
        <v>13</v>
      </c>
      <c r="AC398" s="177"/>
      <c r="AD398" s="182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84"/>
      <c r="AO398" s="177"/>
    </row>
    <row r="399" spans="2:41" ht="21" customHeight="1" x14ac:dyDescent="0.2">
      <c r="B399" s="173" t="s">
        <v>452</v>
      </c>
      <c r="C399" s="149" t="s">
        <v>405</v>
      </c>
      <c r="D399" s="149" t="s">
        <v>339</v>
      </c>
      <c r="E399" s="149" t="s">
        <v>49</v>
      </c>
      <c r="F399" s="174">
        <f t="shared" si="24"/>
        <v>4</v>
      </c>
      <c r="G399" s="176">
        <f t="shared" si="25"/>
        <v>3.75</v>
      </c>
      <c r="H399" s="175">
        <f t="shared" si="26"/>
        <v>7.3375000000000004</v>
      </c>
      <c r="I399" s="176">
        <f t="shared" si="27"/>
        <v>12</v>
      </c>
      <c r="J399" s="177">
        <v>3.75</v>
      </c>
      <c r="K399" s="177"/>
      <c r="L399" s="177"/>
      <c r="M399" s="177"/>
      <c r="N399" s="177">
        <v>12</v>
      </c>
      <c r="O399" s="177"/>
      <c r="P399" s="177"/>
      <c r="Q399" s="177"/>
      <c r="R399" s="177"/>
      <c r="S399" s="177"/>
      <c r="T399" s="177"/>
      <c r="U399" s="177"/>
      <c r="V399" s="177"/>
      <c r="W399" s="177"/>
      <c r="X399" s="177">
        <v>5</v>
      </c>
      <c r="Y399" s="177"/>
      <c r="Z399" s="177"/>
      <c r="AA399" s="177"/>
      <c r="AB399" s="177">
        <v>8.6</v>
      </c>
      <c r="AC399" s="177"/>
      <c r="AD399" s="182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84"/>
      <c r="AO399" s="177"/>
    </row>
    <row r="400" spans="2:41" ht="21" customHeight="1" x14ac:dyDescent="0.2">
      <c r="B400" s="173" t="s">
        <v>452</v>
      </c>
      <c r="C400" s="149" t="s">
        <v>405</v>
      </c>
      <c r="D400" s="149" t="s">
        <v>339</v>
      </c>
      <c r="E400" s="149" t="s">
        <v>83</v>
      </c>
      <c r="F400" s="174">
        <f t="shared" si="24"/>
        <v>3</v>
      </c>
      <c r="G400" s="176">
        <f t="shared" si="25"/>
        <v>3.75</v>
      </c>
      <c r="H400" s="175">
        <f t="shared" si="26"/>
        <v>6.7833333333333341</v>
      </c>
      <c r="I400" s="176">
        <f t="shared" si="27"/>
        <v>8.6</v>
      </c>
      <c r="J400" s="177">
        <v>3.75</v>
      </c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>
        <v>8</v>
      </c>
      <c r="Y400" s="177"/>
      <c r="Z400" s="177"/>
      <c r="AA400" s="177"/>
      <c r="AB400" s="177">
        <v>8.6</v>
      </c>
      <c r="AC400" s="177"/>
      <c r="AD400" s="182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84"/>
      <c r="AO400" s="177"/>
    </row>
    <row r="401" spans="2:41" ht="21" customHeight="1" x14ac:dyDescent="0.2">
      <c r="B401" s="173" t="s">
        <v>452</v>
      </c>
      <c r="C401" s="149" t="s">
        <v>405</v>
      </c>
      <c r="D401" s="149" t="s">
        <v>339</v>
      </c>
      <c r="E401" s="149" t="s">
        <v>43</v>
      </c>
      <c r="F401" s="174">
        <f t="shared" si="24"/>
        <v>3</v>
      </c>
      <c r="G401" s="176">
        <f t="shared" si="25"/>
        <v>2.2999999999999998</v>
      </c>
      <c r="H401" s="175">
        <f t="shared" si="26"/>
        <v>6.3</v>
      </c>
      <c r="I401" s="176">
        <f t="shared" si="27"/>
        <v>8.6</v>
      </c>
      <c r="J401" s="177">
        <v>2.2999999999999998</v>
      </c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>
        <v>8</v>
      </c>
      <c r="Y401" s="177"/>
      <c r="Z401" s="177"/>
      <c r="AA401" s="177"/>
      <c r="AB401" s="177">
        <v>8.6</v>
      </c>
      <c r="AC401" s="177"/>
      <c r="AD401" s="182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84"/>
      <c r="AO401" s="177"/>
    </row>
    <row r="402" spans="2:41" ht="21" customHeight="1" x14ac:dyDescent="0.2">
      <c r="B402" s="173" t="s">
        <v>453</v>
      </c>
      <c r="C402" s="149" t="s">
        <v>408</v>
      </c>
      <c r="D402" s="149" t="s">
        <v>339</v>
      </c>
      <c r="E402" s="149" t="s">
        <v>48</v>
      </c>
      <c r="F402" s="174">
        <f t="shared" si="24"/>
        <v>1</v>
      </c>
      <c r="G402" s="176">
        <f t="shared" si="25"/>
        <v>5</v>
      </c>
      <c r="H402" s="175">
        <f t="shared" si="26"/>
        <v>5</v>
      </c>
      <c r="I402" s="176">
        <f t="shared" si="27"/>
        <v>5</v>
      </c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82"/>
      <c r="AE402" s="177"/>
      <c r="AF402" s="177"/>
      <c r="AG402" s="177"/>
      <c r="AH402" s="177"/>
      <c r="AI402" s="177"/>
      <c r="AJ402" s="177"/>
      <c r="AK402" s="177">
        <v>5</v>
      </c>
      <c r="AL402" s="177"/>
      <c r="AM402" s="177"/>
      <c r="AN402" s="184"/>
      <c r="AO402" s="177"/>
    </row>
    <row r="403" spans="2:41" ht="21" customHeight="1" x14ac:dyDescent="0.2">
      <c r="B403" s="173" t="s">
        <v>453</v>
      </c>
      <c r="C403" s="149" t="s">
        <v>408</v>
      </c>
      <c r="D403" s="149" t="s">
        <v>339</v>
      </c>
      <c r="E403" s="149" t="s">
        <v>49</v>
      </c>
      <c r="F403" s="174">
        <f t="shared" si="24"/>
        <v>1</v>
      </c>
      <c r="G403" s="176">
        <f t="shared" si="25"/>
        <v>3</v>
      </c>
      <c r="H403" s="175">
        <f t="shared" si="26"/>
        <v>3</v>
      </c>
      <c r="I403" s="176">
        <f t="shared" si="27"/>
        <v>3</v>
      </c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82"/>
      <c r="AE403" s="177"/>
      <c r="AF403" s="177"/>
      <c r="AG403" s="177"/>
      <c r="AH403" s="177"/>
      <c r="AI403" s="177"/>
      <c r="AJ403" s="177"/>
      <c r="AK403" s="177">
        <v>3</v>
      </c>
      <c r="AL403" s="177"/>
      <c r="AM403" s="177"/>
      <c r="AN403" s="184"/>
      <c r="AO403" s="177"/>
    </row>
    <row r="404" spans="2:41" ht="21" customHeight="1" x14ac:dyDescent="0.2">
      <c r="B404" s="173" t="s">
        <v>453</v>
      </c>
      <c r="C404" s="149" t="s">
        <v>408</v>
      </c>
      <c r="D404" s="149" t="s">
        <v>339</v>
      </c>
      <c r="E404" s="149" t="s">
        <v>83</v>
      </c>
      <c r="F404" s="174">
        <f t="shared" si="24"/>
        <v>1</v>
      </c>
      <c r="G404" s="176">
        <f t="shared" si="25"/>
        <v>3</v>
      </c>
      <c r="H404" s="175">
        <f t="shared" si="26"/>
        <v>3</v>
      </c>
      <c r="I404" s="176">
        <f t="shared" si="27"/>
        <v>3</v>
      </c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82"/>
      <c r="AE404" s="177"/>
      <c r="AF404" s="177"/>
      <c r="AG404" s="177"/>
      <c r="AH404" s="177"/>
      <c r="AI404" s="177"/>
      <c r="AJ404" s="177"/>
      <c r="AK404" s="177">
        <v>3</v>
      </c>
      <c r="AL404" s="177"/>
      <c r="AM404" s="177"/>
      <c r="AN404" s="184"/>
      <c r="AO404" s="177"/>
    </row>
    <row r="405" spans="2:41" ht="21" customHeight="1" x14ac:dyDescent="0.2">
      <c r="B405" s="173" t="s">
        <v>453</v>
      </c>
      <c r="C405" s="149" t="s">
        <v>408</v>
      </c>
      <c r="D405" s="149" t="s">
        <v>339</v>
      </c>
      <c r="E405" s="149" t="s">
        <v>43</v>
      </c>
      <c r="F405" s="174">
        <f t="shared" si="24"/>
        <v>0</v>
      </c>
      <c r="G405" s="176">
        <f t="shared" si="25"/>
        <v>0</v>
      </c>
      <c r="H405" s="175">
        <f t="shared" si="26"/>
        <v>0</v>
      </c>
      <c r="I405" s="176">
        <f t="shared" si="27"/>
        <v>0</v>
      </c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82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84"/>
      <c r="AO405" s="177"/>
    </row>
    <row r="406" spans="2:41" ht="21" customHeight="1" x14ac:dyDescent="0.2">
      <c r="B406" s="173" t="s">
        <v>454</v>
      </c>
      <c r="C406" s="149" t="s">
        <v>408</v>
      </c>
      <c r="D406" s="149" t="s">
        <v>339</v>
      </c>
      <c r="E406" s="149" t="s">
        <v>48</v>
      </c>
      <c r="F406" s="174">
        <f t="shared" si="24"/>
        <v>0</v>
      </c>
      <c r="G406" s="176">
        <f t="shared" si="25"/>
        <v>0</v>
      </c>
      <c r="H406" s="175">
        <f t="shared" si="26"/>
        <v>0</v>
      </c>
      <c r="I406" s="176">
        <f t="shared" si="27"/>
        <v>0</v>
      </c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82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84"/>
      <c r="AO406" s="177"/>
    </row>
    <row r="407" spans="2:41" ht="21" customHeight="1" x14ac:dyDescent="0.2">
      <c r="B407" s="173" t="s">
        <v>454</v>
      </c>
      <c r="C407" s="149" t="s">
        <v>408</v>
      </c>
      <c r="D407" s="149" t="s">
        <v>339</v>
      </c>
      <c r="E407" s="149" t="s">
        <v>49</v>
      </c>
      <c r="F407" s="174">
        <f t="shared" si="24"/>
        <v>0</v>
      </c>
      <c r="G407" s="176">
        <f t="shared" si="25"/>
        <v>0</v>
      </c>
      <c r="H407" s="175">
        <f t="shared" si="26"/>
        <v>0</v>
      </c>
      <c r="I407" s="176">
        <f t="shared" si="27"/>
        <v>0</v>
      </c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82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84"/>
      <c r="AO407" s="177"/>
    </row>
    <row r="408" spans="2:41" ht="21" customHeight="1" x14ac:dyDescent="0.2">
      <c r="B408" s="173" t="s">
        <v>454</v>
      </c>
      <c r="C408" s="149" t="s">
        <v>408</v>
      </c>
      <c r="D408" s="149" t="s">
        <v>339</v>
      </c>
      <c r="E408" s="149" t="s">
        <v>83</v>
      </c>
      <c r="F408" s="174">
        <f t="shared" si="24"/>
        <v>0</v>
      </c>
      <c r="G408" s="176">
        <f t="shared" si="25"/>
        <v>0</v>
      </c>
      <c r="H408" s="175">
        <f t="shared" si="26"/>
        <v>0</v>
      </c>
      <c r="I408" s="176">
        <f t="shared" si="27"/>
        <v>0</v>
      </c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82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84"/>
      <c r="AO408" s="177"/>
    </row>
    <row r="409" spans="2:41" ht="21" customHeight="1" x14ac:dyDescent="0.2">
      <c r="B409" s="173" t="s">
        <v>454</v>
      </c>
      <c r="C409" s="149" t="s">
        <v>408</v>
      </c>
      <c r="D409" s="149" t="s">
        <v>339</v>
      </c>
      <c r="E409" s="149" t="s">
        <v>43</v>
      </c>
      <c r="F409" s="174">
        <f t="shared" si="24"/>
        <v>0</v>
      </c>
      <c r="G409" s="176">
        <f t="shared" si="25"/>
        <v>0</v>
      </c>
      <c r="H409" s="175">
        <f t="shared" si="26"/>
        <v>0</v>
      </c>
      <c r="I409" s="176">
        <f t="shared" si="27"/>
        <v>0</v>
      </c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82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84"/>
      <c r="AO409" s="177"/>
    </row>
    <row r="410" spans="2:41" ht="21" customHeight="1" x14ac:dyDescent="0.2">
      <c r="B410" s="173" t="s">
        <v>37</v>
      </c>
      <c r="C410" s="149"/>
      <c r="D410" s="149"/>
      <c r="E410" s="149" t="s">
        <v>48</v>
      </c>
      <c r="F410" s="174">
        <f t="shared" si="24"/>
        <v>3</v>
      </c>
      <c r="G410" s="176">
        <f t="shared" si="25"/>
        <v>19</v>
      </c>
      <c r="H410" s="175">
        <f t="shared" si="26"/>
        <v>23</v>
      </c>
      <c r="I410" s="176">
        <f t="shared" si="27"/>
        <v>30</v>
      </c>
      <c r="J410" s="177"/>
      <c r="K410" s="177"/>
      <c r="L410" s="177"/>
      <c r="M410" s="177"/>
      <c r="N410" s="177"/>
      <c r="O410" s="177">
        <v>19</v>
      </c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82"/>
      <c r="AE410" s="177"/>
      <c r="AF410" s="177"/>
      <c r="AG410" s="177"/>
      <c r="AH410" s="177"/>
      <c r="AI410" s="177">
        <v>30</v>
      </c>
      <c r="AJ410" s="177"/>
      <c r="AK410" s="177">
        <v>20</v>
      </c>
      <c r="AL410" s="177"/>
      <c r="AM410" s="177"/>
      <c r="AN410" s="184"/>
      <c r="AO410" s="177"/>
    </row>
    <row r="411" spans="2:41" ht="21" customHeight="1" x14ac:dyDescent="0.2">
      <c r="B411" s="173" t="s">
        <v>37</v>
      </c>
      <c r="C411" s="149"/>
      <c r="D411" s="149"/>
      <c r="E411" s="149" t="s">
        <v>49</v>
      </c>
      <c r="F411" s="174">
        <f t="shared" si="24"/>
        <v>1</v>
      </c>
      <c r="G411" s="176">
        <f t="shared" si="25"/>
        <v>10</v>
      </c>
      <c r="H411" s="175">
        <f t="shared" si="26"/>
        <v>10</v>
      </c>
      <c r="I411" s="176">
        <f t="shared" si="27"/>
        <v>10</v>
      </c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82"/>
      <c r="AE411" s="177"/>
      <c r="AF411" s="177"/>
      <c r="AG411" s="177"/>
      <c r="AH411" s="177"/>
      <c r="AI411" s="177"/>
      <c r="AJ411" s="177"/>
      <c r="AK411" s="177">
        <v>10</v>
      </c>
      <c r="AL411" s="177"/>
      <c r="AM411" s="177"/>
      <c r="AN411" s="184"/>
      <c r="AO411" s="177"/>
    </row>
    <row r="412" spans="2:41" ht="21" customHeight="1" x14ac:dyDescent="0.2">
      <c r="B412" s="173" t="s">
        <v>37</v>
      </c>
      <c r="C412" s="149"/>
      <c r="D412" s="149"/>
      <c r="E412" s="149" t="s">
        <v>83</v>
      </c>
      <c r="F412" s="174">
        <f t="shared" si="24"/>
        <v>2</v>
      </c>
      <c r="G412" s="176">
        <f t="shared" si="25"/>
        <v>10</v>
      </c>
      <c r="H412" s="175">
        <f t="shared" si="26"/>
        <v>20</v>
      </c>
      <c r="I412" s="176">
        <f t="shared" si="27"/>
        <v>30</v>
      </c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82"/>
      <c r="AE412" s="177"/>
      <c r="AF412" s="177"/>
      <c r="AG412" s="177"/>
      <c r="AH412" s="177"/>
      <c r="AI412" s="177">
        <v>30</v>
      </c>
      <c r="AJ412" s="177"/>
      <c r="AK412" s="177">
        <v>10</v>
      </c>
      <c r="AL412" s="177"/>
      <c r="AM412" s="177"/>
      <c r="AN412" s="184"/>
      <c r="AO412" s="177"/>
    </row>
    <row r="413" spans="2:41" ht="21" customHeight="1" x14ac:dyDescent="0.2">
      <c r="B413" s="173" t="s">
        <v>37</v>
      </c>
      <c r="C413" s="149"/>
      <c r="D413" s="149"/>
      <c r="E413" s="149" t="s">
        <v>43</v>
      </c>
      <c r="F413" s="174">
        <f t="shared" si="24"/>
        <v>1</v>
      </c>
      <c r="G413" s="176">
        <f t="shared" si="25"/>
        <v>30</v>
      </c>
      <c r="H413" s="175">
        <f t="shared" si="26"/>
        <v>30</v>
      </c>
      <c r="I413" s="176">
        <f t="shared" si="27"/>
        <v>30</v>
      </c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82"/>
      <c r="AE413" s="177"/>
      <c r="AF413" s="177"/>
      <c r="AG413" s="177"/>
      <c r="AH413" s="177"/>
      <c r="AI413" s="177">
        <v>30</v>
      </c>
      <c r="AJ413" s="177"/>
      <c r="AK413" s="177"/>
      <c r="AL413" s="177"/>
      <c r="AM413" s="177"/>
      <c r="AN413" s="184"/>
      <c r="AO413" s="177"/>
    </row>
    <row r="414" spans="2:41" ht="21" customHeight="1" x14ac:dyDescent="0.2">
      <c r="B414" s="173" t="s">
        <v>455</v>
      </c>
      <c r="C414" s="149" t="s">
        <v>405</v>
      </c>
      <c r="D414" s="149" t="s">
        <v>339</v>
      </c>
      <c r="E414" s="149" t="s">
        <v>48</v>
      </c>
      <c r="F414" s="174">
        <f t="shared" si="24"/>
        <v>1</v>
      </c>
      <c r="G414" s="176">
        <f t="shared" si="25"/>
        <v>20</v>
      </c>
      <c r="H414" s="175">
        <f t="shared" si="26"/>
        <v>20</v>
      </c>
      <c r="I414" s="176">
        <f t="shared" si="27"/>
        <v>20</v>
      </c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82"/>
      <c r="AE414" s="177"/>
      <c r="AF414" s="177"/>
      <c r="AG414" s="177"/>
      <c r="AH414" s="177"/>
      <c r="AI414" s="177">
        <v>20</v>
      </c>
      <c r="AJ414" s="177"/>
      <c r="AK414" s="177"/>
      <c r="AL414" s="177"/>
      <c r="AM414" s="177"/>
      <c r="AN414" s="184"/>
      <c r="AO414" s="177"/>
    </row>
    <row r="415" spans="2:41" ht="21" customHeight="1" x14ac:dyDescent="0.2">
      <c r="B415" s="173" t="s">
        <v>455</v>
      </c>
      <c r="C415" s="149" t="s">
        <v>405</v>
      </c>
      <c r="D415" s="149" t="s">
        <v>339</v>
      </c>
      <c r="E415" s="149" t="s">
        <v>49</v>
      </c>
      <c r="F415" s="174">
        <f t="shared" si="24"/>
        <v>1</v>
      </c>
      <c r="G415" s="176">
        <f t="shared" si="25"/>
        <v>20</v>
      </c>
      <c r="H415" s="175">
        <f t="shared" si="26"/>
        <v>20</v>
      </c>
      <c r="I415" s="176">
        <f t="shared" si="27"/>
        <v>20</v>
      </c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82"/>
      <c r="AE415" s="177"/>
      <c r="AF415" s="177"/>
      <c r="AG415" s="177"/>
      <c r="AH415" s="177"/>
      <c r="AI415" s="177">
        <v>20</v>
      </c>
      <c r="AJ415" s="177"/>
      <c r="AK415" s="177"/>
      <c r="AL415" s="177"/>
      <c r="AM415" s="177"/>
      <c r="AN415" s="184"/>
      <c r="AO415" s="177"/>
    </row>
    <row r="416" spans="2:41" ht="21" customHeight="1" x14ac:dyDescent="0.2">
      <c r="B416" s="173" t="s">
        <v>455</v>
      </c>
      <c r="C416" s="149" t="s">
        <v>405</v>
      </c>
      <c r="D416" s="149" t="s">
        <v>339</v>
      </c>
      <c r="E416" s="149" t="s">
        <v>83</v>
      </c>
      <c r="F416" s="174">
        <f t="shared" si="24"/>
        <v>1</v>
      </c>
      <c r="G416" s="176">
        <f t="shared" si="25"/>
        <v>20</v>
      </c>
      <c r="H416" s="175">
        <f t="shared" si="26"/>
        <v>20</v>
      </c>
      <c r="I416" s="176">
        <f t="shared" si="27"/>
        <v>20</v>
      </c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82"/>
      <c r="AE416" s="177"/>
      <c r="AF416" s="177"/>
      <c r="AG416" s="177"/>
      <c r="AH416" s="177"/>
      <c r="AI416" s="177">
        <v>20</v>
      </c>
      <c r="AJ416" s="177"/>
      <c r="AK416" s="177"/>
      <c r="AL416" s="177"/>
      <c r="AM416" s="177"/>
      <c r="AN416" s="184"/>
      <c r="AO416" s="177"/>
    </row>
    <row r="417" spans="2:41" ht="21" customHeight="1" x14ac:dyDescent="0.2">
      <c r="B417" s="173" t="s">
        <v>455</v>
      </c>
      <c r="C417" s="149" t="s">
        <v>405</v>
      </c>
      <c r="D417" s="149" t="s">
        <v>339</v>
      </c>
      <c r="E417" s="149" t="s">
        <v>43</v>
      </c>
      <c r="F417" s="174">
        <f t="shared" si="24"/>
        <v>1</v>
      </c>
      <c r="G417" s="176">
        <f t="shared" si="25"/>
        <v>20</v>
      </c>
      <c r="H417" s="175">
        <f t="shared" si="26"/>
        <v>20</v>
      </c>
      <c r="I417" s="176">
        <f t="shared" si="27"/>
        <v>20</v>
      </c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82"/>
      <c r="AE417" s="177"/>
      <c r="AF417" s="177"/>
      <c r="AG417" s="177"/>
      <c r="AH417" s="177"/>
      <c r="AI417" s="177">
        <v>20</v>
      </c>
      <c r="AJ417" s="177"/>
      <c r="AK417" s="177"/>
      <c r="AL417" s="177"/>
      <c r="AM417" s="177"/>
      <c r="AN417" s="184"/>
      <c r="AO417" s="177"/>
    </row>
    <row r="418" spans="2:41" ht="21" customHeight="1" x14ac:dyDescent="0.2">
      <c r="B418" s="173" t="s">
        <v>456</v>
      </c>
      <c r="C418" s="149" t="s">
        <v>405</v>
      </c>
      <c r="D418" s="149" t="s">
        <v>339</v>
      </c>
      <c r="E418" s="149" t="s">
        <v>48</v>
      </c>
      <c r="F418" s="174">
        <f t="shared" si="24"/>
        <v>3</v>
      </c>
      <c r="G418" s="176">
        <f t="shared" si="25"/>
        <v>10.9</v>
      </c>
      <c r="H418" s="175">
        <f t="shared" si="26"/>
        <v>12.316666666666668</v>
      </c>
      <c r="I418" s="176">
        <f t="shared" si="27"/>
        <v>15</v>
      </c>
      <c r="J418" s="177"/>
      <c r="K418" s="177">
        <v>15</v>
      </c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82"/>
      <c r="AE418" s="177">
        <v>10.9</v>
      </c>
      <c r="AF418" s="177"/>
      <c r="AG418" s="177"/>
      <c r="AH418" s="177"/>
      <c r="AI418" s="177"/>
      <c r="AJ418" s="177"/>
      <c r="AK418" s="177">
        <v>11.05</v>
      </c>
      <c r="AL418" s="177"/>
      <c r="AM418" s="177"/>
      <c r="AN418" s="184"/>
      <c r="AO418" s="177"/>
    </row>
    <row r="419" spans="2:41" ht="21" customHeight="1" x14ac:dyDescent="0.2">
      <c r="B419" s="173" t="s">
        <v>456</v>
      </c>
      <c r="C419" s="149" t="s">
        <v>405</v>
      </c>
      <c r="D419" s="149" t="s">
        <v>339</v>
      </c>
      <c r="E419" s="149" t="s">
        <v>49</v>
      </c>
      <c r="F419" s="174">
        <f t="shared" si="24"/>
        <v>3</v>
      </c>
      <c r="G419" s="176">
        <f t="shared" si="25"/>
        <v>5.55</v>
      </c>
      <c r="H419" s="175">
        <f t="shared" si="26"/>
        <v>6.4666666666666659</v>
      </c>
      <c r="I419" s="176">
        <f t="shared" si="27"/>
        <v>7.5</v>
      </c>
      <c r="J419" s="177"/>
      <c r="K419" s="177">
        <v>7.5</v>
      </c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82"/>
      <c r="AE419" s="177">
        <v>6.35</v>
      </c>
      <c r="AF419" s="177"/>
      <c r="AG419" s="177"/>
      <c r="AH419" s="177"/>
      <c r="AI419" s="177"/>
      <c r="AJ419" s="177"/>
      <c r="AK419" s="177">
        <v>5.55</v>
      </c>
      <c r="AL419" s="177"/>
      <c r="AM419" s="177"/>
      <c r="AN419" s="184"/>
      <c r="AO419" s="177"/>
    </row>
    <row r="420" spans="2:41" ht="21" customHeight="1" x14ac:dyDescent="0.2">
      <c r="B420" s="173" t="s">
        <v>456</v>
      </c>
      <c r="C420" s="149" t="s">
        <v>405</v>
      </c>
      <c r="D420" s="149" t="s">
        <v>339</v>
      </c>
      <c r="E420" s="149" t="s">
        <v>83</v>
      </c>
      <c r="F420" s="174">
        <f t="shared" si="24"/>
        <v>3</v>
      </c>
      <c r="G420" s="176">
        <f t="shared" si="25"/>
        <v>5.55</v>
      </c>
      <c r="H420" s="175">
        <f t="shared" si="26"/>
        <v>6.4666666666666659</v>
      </c>
      <c r="I420" s="176">
        <f t="shared" si="27"/>
        <v>7.5</v>
      </c>
      <c r="J420" s="177"/>
      <c r="K420" s="177">
        <v>7.5</v>
      </c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82"/>
      <c r="AE420" s="177">
        <v>6.35</v>
      </c>
      <c r="AF420" s="177"/>
      <c r="AG420" s="177"/>
      <c r="AH420" s="177"/>
      <c r="AI420" s="177"/>
      <c r="AJ420" s="177"/>
      <c r="AK420" s="177">
        <v>5.55</v>
      </c>
      <c r="AL420" s="177"/>
      <c r="AM420" s="177"/>
      <c r="AN420" s="184"/>
      <c r="AO420" s="177"/>
    </row>
    <row r="421" spans="2:41" ht="21" customHeight="1" x14ac:dyDescent="0.2">
      <c r="B421" s="173" t="s">
        <v>456</v>
      </c>
      <c r="C421" s="149" t="s">
        <v>405</v>
      </c>
      <c r="D421" s="149" t="s">
        <v>339</v>
      </c>
      <c r="E421" s="149" t="s">
        <v>43</v>
      </c>
      <c r="F421" s="174">
        <f t="shared" si="24"/>
        <v>2</v>
      </c>
      <c r="G421" s="176">
        <f t="shared" si="25"/>
        <v>6.35</v>
      </c>
      <c r="H421" s="175">
        <f t="shared" si="26"/>
        <v>6.9249999999999998</v>
      </c>
      <c r="I421" s="176">
        <f t="shared" si="27"/>
        <v>7.5</v>
      </c>
      <c r="J421" s="177"/>
      <c r="K421" s="177">
        <v>7.5</v>
      </c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82"/>
      <c r="AE421" s="177">
        <v>6.35</v>
      </c>
      <c r="AF421" s="177"/>
      <c r="AG421" s="177"/>
      <c r="AH421" s="177"/>
      <c r="AI421" s="177"/>
      <c r="AJ421" s="177"/>
      <c r="AK421" s="177"/>
      <c r="AL421" s="177"/>
      <c r="AM421" s="177"/>
      <c r="AN421" s="184"/>
      <c r="AO421" s="177"/>
    </row>
    <row r="422" spans="2:41" ht="21" customHeight="1" x14ac:dyDescent="0.2">
      <c r="B422" s="173" t="s">
        <v>457</v>
      </c>
      <c r="C422" s="149" t="s">
        <v>405</v>
      </c>
      <c r="D422" s="149" t="s">
        <v>339</v>
      </c>
      <c r="E422" s="149" t="s">
        <v>48</v>
      </c>
      <c r="F422" s="174">
        <f t="shared" si="24"/>
        <v>2</v>
      </c>
      <c r="G422" s="176">
        <f t="shared" si="25"/>
        <v>10.9</v>
      </c>
      <c r="H422" s="175">
        <f t="shared" si="26"/>
        <v>11</v>
      </c>
      <c r="I422" s="176">
        <f t="shared" si="27"/>
        <v>11.1</v>
      </c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82"/>
      <c r="AE422" s="177">
        <v>10.9</v>
      </c>
      <c r="AF422" s="177"/>
      <c r="AG422" s="177"/>
      <c r="AH422" s="177"/>
      <c r="AI422" s="177"/>
      <c r="AJ422" s="177"/>
      <c r="AK422" s="177">
        <v>11.1</v>
      </c>
      <c r="AL422" s="177"/>
      <c r="AM422" s="177"/>
      <c r="AN422" s="184"/>
      <c r="AO422" s="177"/>
    </row>
    <row r="423" spans="2:41" ht="21" customHeight="1" x14ac:dyDescent="0.2">
      <c r="B423" s="173" t="s">
        <v>457</v>
      </c>
      <c r="C423" s="149" t="s">
        <v>405</v>
      </c>
      <c r="D423" s="149" t="s">
        <v>339</v>
      </c>
      <c r="E423" s="149" t="s">
        <v>49</v>
      </c>
      <c r="F423" s="174">
        <f t="shared" si="24"/>
        <v>2</v>
      </c>
      <c r="G423" s="176">
        <f t="shared" si="25"/>
        <v>5.55</v>
      </c>
      <c r="H423" s="175">
        <f t="shared" si="26"/>
        <v>5.9499999999999993</v>
      </c>
      <c r="I423" s="176">
        <f t="shared" si="27"/>
        <v>6.35</v>
      </c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82"/>
      <c r="AE423" s="177">
        <v>6.35</v>
      </c>
      <c r="AF423" s="177"/>
      <c r="AG423" s="177"/>
      <c r="AH423" s="177"/>
      <c r="AI423" s="177"/>
      <c r="AJ423" s="177"/>
      <c r="AK423" s="177">
        <v>5.55</v>
      </c>
      <c r="AL423" s="177"/>
      <c r="AM423" s="177"/>
      <c r="AN423" s="184"/>
      <c r="AO423" s="177"/>
    </row>
    <row r="424" spans="2:41" ht="21" customHeight="1" x14ac:dyDescent="0.2">
      <c r="B424" s="173" t="s">
        <v>457</v>
      </c>
      <c r="C424" s="149" t="s">
        <v>405</v>
      </c>
      <c r="D424" s="149" t="s">
        <v>339</v>
      </c>
      <c r="E424" s="149" t="s">
        <v>83</v>
      </c>
      <c r="F424" s="174">
        <f t="shared" si="24"/>
        <v>2</v>
      </c>
      <c r="G424" s="176">
        <f t="shared" si="25"/>
        <v>5.55</v>
      </c>
      <c r="H424" s="175">
        <f t="shared" si="26"/>
        <v>5.9499999999999993</v>
      </c>
      <c r="I424" s="176">
        <f t="shared" si="27"/>
        <v>6.35</v>
      </c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82"/>
      <c r="AE424" s="177">
        <v>6.35</v>
      </c>
      <c r="AF424" s="177"/>
      <c r="AG424" s="177"/>
      <c r="AH424" s="177"/>
      <c r="AI424" s="177"/>
      <c r="AJ424" s="177"/>
      <c r="AK424" s="177">
        <v>5.55</v>
      </c>
      <c r="AL424" s="177"/>
      <c r="AM424" s="177"/>
      <c r="AN424" s="184"/>
      <c r="AO424" s="177"/>
    </row>
    <row r="425" spans="2:41" ht="21" customHeight="1" x14ac:dyDescent="0.2">
      <c r="B425" s="173" t="s">
        <v>457</v>
      </c>
      <c r="C425" s="149" t="s">
        <v>405</v>
      </c>
      <c r="D425" s="149" t="s">
        <v>339</v>
      </c>
      <c r="E425" s="149" t="s">
        <v>43</v>
      </c>
      <c r="F425" s="174">
        <f t="shared" si="24"/>
        <v>1</v>
      </c>
      <c r="G425" s="176">
        <f t="shared" si="25"/>
        <v>6.35</v>
      </c>
      <c r="H425" s="175">
        <f t="shared" si="26"/>
        <v>6.35</v>
      </c>
      <c r="I425" s="176">
        <f t="shared" si="27"/>
        <v>6.35</v>
      </c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82"/>
      <c r="AE425" s="177">
        <v>6.35</v>
      </c>
      <c r="AF425" s="177"/>
      <c r="AG425" s="177"/>
      <c r="AH425" s="177"/>
      <c r="AI425" s="177"/>
      <c r="AJ425" s="177"/>
      <c r="AK425" s="177"/>
      <c r="AL425" s="177"/>
      <c r="AM425" s="177"/>
      <c r="AN425" s="184"/>
      <c r="AO425" s="177"/>
    </row>
    <row r="426" spans="2:41" ht="21" customHeight="1" x14ac:dyDescent="0.2">
      <c r="B426" s="173" t="s">
        <v>458</v>
      </c>
      <c r="C426" s="149" t="s">
        <v>405</v>
      </c>
      <c r="D426" s="149" t="s">
        <v>339</v>
      </c>
      <c r="E426" s="149" t="s">
        <v>48</v>
      </c>
      <c r="F426" s="174">
        <f t="shared" si="24"/>
        <v>3</v>
      </c>
      <c r="G426" s="176">
        <f t="shared" si="25"/>
        <v>10.9</v>
      </c>
      <c r="H426" s="175">
        <f t="shared" si="26"/>
        <v>12.85</v>
      </c>
      <c r="I426" s="176">
        <f t="shared" si="27"/>
        <v>15</v>
      </c>
      <c r="J426" s="177"/>
      <c r="K426" s="177">
        <v>15</v>
      </c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82"/>
      <c r="AE426" s="177">
        <v>10.9</v>
      </c>
      <c r="AF426" s="177"/>
      <c r="AG426" s="177"/>
      <c r="AH426" s="177"/>
      <c r="AI426" s="177"/>
      <c r="AJ426" s="177"/>
      <c r="AK426" s="177">
        <v>12.65</v>
      </c>
      <c r="AL426" s="177"/>
      <c r="AM426" s="177"/>
      <c r="AN426" s="184"/>
      <c r="AO426" s="177"/>
    </row>
    <row r="427" spans="2:41" ht="21" customHeight="1" x14ac:dyDescent="0.2">
      <c r="B427" s="173" t="s">
        <v>458</v>
      </c>
      <c r="C427" s="149" t="s">
        <v>405</v>
      </c>
      <c r="D427" s="149" t="s">
        <v>339</v>
      </c>
      <c r="E427" s="149" t="s">
        <v>49</v>
      </c>
      <c r="F427" s="174">
        <f t="shared" si="24"/>
        <v>3</v>
      </c>
      <c r="G427" s="176">
        <f t="shared" si="25"/>
        <v>6.35</v>
      </c>
      <c r="H427" s="175">
        <f t="shared" si="26"/>
        <v>6.7333333333333334</v>
      </c>
      <c r="I427" s="176">
        <f t="shared" si="27"/>
        <v>7.5</v>
      </c>
      <c r="J427" s="177"/>
      <c r="K427" s="177">
        <v>7.5</v>
      </c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82"/>
      <c r="AE427" s="177">
        <v>6.35</v>
      </c>
      <c r="AF427" s="177"/>
      <c r="AG427" s="177"/>
      <c r="AH427" s="177"/>
      <c r="AI427" s="177"/>
      <c r="AJ427" s="177"/>
      <c r="AK427" s="177">
        <v>6.35</v>
      </c>
      <c r="AL427" s="177"/>
      <c r="AM427" s="177"/>
      <c r="AN427" s="184"/>
      <c r="AO427" s="177"/>
    </row>
    <row r="428" spans="2:41" ht="21" customHeight="1" x14ac:dyDescent="0.2">
      <c r="B428" s="173" t="s">
        <v>458</v>
      </c>
      <c r="C428" s="149" t="s">
        <v>405</v>
      </c>
      <c r="D428" s="149" t="s">
        <v>339</v>
      </c>
      <c r="E428" s="149" t="s">
        <v>83</v>
      </c>
      <c r="F428" s="174">
        <f t="shared" si="24"/>
        <v>3</v>
      </c>
      <c r="G428" s="176">
        <f t="shared" si="25"/>
        <v>6.35</v>
      </c>
      <c r="H428" s="175">
        <f t="shared" si="26"/>
        <v>6.7333333333333334</v>
      </c>
      <c r="I428" s="176">
        <f t="shared" si="27"/>
        <v>7.5</v>
      </c>
      <c r="J428" s="177"/>
      <c r="K428" s="177">
        <v>7.5</v>
      </c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82"/>
      <c r="AE428" s="177">
        <v>6.35</v>
      </c>
      <c r="AF428" s="177"/>
      <c r="AG428" s="177"/>
      <c r="AH428" s="177"/>
      <c r="AI428" s="177"/>
      <c r="AJ428" s="177"/>
      <c r="AK428" s="177">
        <v>6.35</v>
      </c>
      <c r="AL428" s="177"/>
      <c r="AM428" s="177"/>
      <c r="AN428" s="184"/>
      <c r="AO428" s="177"/>
    </row>
    <row r="429" spans="2:41" ht="21" customHeight="1" x14ac:dyDescent="0.2">
      <c r="B429" s="173" t="s">
        <v>458</v>
      </c>
      <c r="C429" s="149" t="s">
        <v>405</v>
      </c>
      <c r="D429" s="149" t="s">
        <v>339</v>
      </c>
      <c r="E429" s="149" t="s">
        <v>43</v>
      </c>
      <c r="F429" s="174">
        <f t="shared" si="24"/>
        <v>2</v>
      </c>
      <c r="G429" s="176">
        <f t="shared" si="25"/>
        <v>6.35</v>
      </c>
      <c r="H429" s="175">
        <f t="shared" si="26"/>
        <v>6.9249999999999998</v>
      </c>
      <c r="I429" s="176">
        <f t="shared" si="27"/>
        <v>7.5</v>
      </c>
      <c r="J429" s="177"/>
      <c r="K429" s="177">
        <v>7.5</v>
      </c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82"/>
      <c r="AE429" s="177">
        <v>6.35</v>
      </c>
      <c r="AF429" s="177"/>
      <c r="AG429" s="177"/>
      <c r="AH429" s="177"/>
      <c r="AI429" s="177"/>
      <c r="AJ429" s="177"/>
      <c r="AK429" s="177"/>
      <c r="AL429" s="177"/>
      <c r="AM429" s="177"/>
      <c r="AN429" s="184"/>
      <c r="AO429" s="177"/>
    </row>
    <row r="430" spans="2:41" ht="21" customHeight="1" x14ac:dyDescent="0.2">
      <c r="B430" s="173" t="s">
        <v>459</v>
      </c>
      <c r="C430" s="149" t="s">
        <v>405</v>
      </c>
      <c r="D430" s="149" t="s">
        <v>339</v>
      </c>
      <c r="E430" s="149" t="s">
        <v>48</v>
      </c>
      <c r="F430" s="174">
        <f t="shared" si="24"/>
        <v>2</v>
      </c>
      <c r="G430" s="176">
        <f t="shared" si="25"/>
        <v>3.4</v>
      </c>
      <c r="H430" s="175">
        <f t="shared" si="26"/>
        <v>3.9000000000000004</v>
      </c>
      <c r="I430" s="176">
        <f t="shared" si="27"/>
        <v>4.4000000000000004</v>
      </c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84"/>
      <c r="X430" s="177"/>
      <c r="Y430" s="177"/>
      <c r="Z430" s="177"/>
      <c r="AA430" s="177"/>
      <c r="AB430" s="177"/>
      <c r="AC430" s="177"/>
      <c r="AD430" s="182"/>
      <c r="AE430" s="177">
        <v>4.4000000000000004</v>
      </c>
      <c r="AF430" s="177"/>
      <c r="AG430" s="177"/>
      <c r="AH430" s="177"/>
      <c r="AI430" s="177"/>
      <c r="AJ430" s="177"/>
      <c r="AK430" s="177">
        <v>3.4</v>
      </c>
      <c r="AL430" s="177"/>
      <c r="AM430" s="177"/>
      <c r="AN430" s="184"/>
      <c r="AO430" s="177"/>
    </row>
    <row r="431" spans="2:41" ht="21" customHeight="1" x14ac:dyDescent="0.2">
      <c r="B431" s="173" t="s">
        <v>459</v>
      </c>
      <c r="C431" s="149" t="s">
        <v>405</v>
      </c>
      <c r="D431" s="149" t="s">
        <v>339</v>
      </c>
      <c r="E431" s="149" t="s">
        <v>49</v>
      </c>
      <c r="F431" s="174">
        <f t="shared" si="24"/>
        <v>2</v>
      </c>
      <c r="G431" s="176">
        <f t="shared" si="25"/>
        <v>2.2000000000000002</v>
      </c>
      <c r="H431" s="175">
        <f t="shared" si="26"/>
        <v>2.8</v>
      </c>
      <c r="I431" s="176">
        <f t="shared" si="27"/>
        <v>3.4</v>
      </c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84"/>
      <c r="X431" s="177"/>
      <c r="Y431" s="177"/>
      <c r="Z431" s="177"/>
      <c r="AA431" s="177"/>
      <c r="AB431" s="177"/>
      <c r="AC431" s="177"/>
      <c r="AD431" s="182"/>
      <c r="AE431" s="177">
        <v>2.2000000000000002</v>
      </c>
      <c r="AF431" s="177"/>
      <c r="AG431" s="177"/>
      <c r="AH431" s="177"/>
      <c r="AI431" s="177"/>
      <c r="AJ431" s="177"/>
      <c r="AK431" s="177">
        <v>3.4</v>
      </c>
      <c r="AL431" s="177"/>
      <c r="AM431" s="177"/>
      <c r="AN431" s="184"/>
      <c r="AO431" s="177"/>
    </row>
    <row r="432" spans="2:41" ht="21" customHeight="1" x14ac:dyDescent="0.2">
      <c r="B432" s="173" t="s">
        <v>459</v>
      </c>
      <c r="C432" s="149" t="s">
        <v>405</v>
      </c>
      <c r="D432" s="149" t="s">
        <v>339</v>
      </c>
      <c r="E432" s="149" t="s">
        <v>83</v>
      </c>
      <c r="F432" s="174">
        <f t="shared" si="24"/>
        <v>2</v>
      </c>
      <c r="G432" s="176">
        <f t="shared" si="25"/>
        <v>2.2000000000000002</v>
      </c>
      <c r="H432" s="175">
        <f t="shared" si="26"/>
        <v>2.8</v>
      </c>
      <c r="I432" s="176">
        <f t="shared" si="27"/>
        <v>3.4</v>
      </c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84"/>
      <c r="X432" s="177"/>
      <c r="Y432" s="177"/>
      <c r="Z432" s="177"/>
      <c r="AA432" s="177"/>
      <c r="AB432" s="177"/>
      <c r="AC432" s="177"/>
      <c r="AD432" s="182"/>
      <c r="AE432" s="177">
        <v>2.2000000000000002</v>
      </c>
      <c r="AF432" s="177"/>
      <c r="AG432" s="177"/>
      <c r="AH432" s="177"/>
      <c r="AI432" s="177"/>
      <c r="AJ432" s="177"/>
      <c r="AK432" s="177">
        <v>3.4</v>
      </c>
      <c r="AL432" s="177"/>
      <c r="AM432" s="177"/>
      <c r="AN432" s="184"/>
      <c r="AO432" s="177"/>
    </row>
    <row r="433" spans="2:41" ht="21" customHeight="1" x14ac:dyDescent="0.2">
      <c r="B433" s="173" t="s">
        <v>459</v>
      </c>
      <c r="C433" s="149" t="s">
        <v>405</v>
      </c>
      <c r="D433" s="149" t="s">
        <v>339</v>
      </c>
      <c r="E433" s="149" t="s">
        <v>43</v>
      </c>
      <c r="F433" s="174">
        <f t="shared" si="24"/>
        <v>1</v>
      </c>
      <c r="G433" s="176">
        <f t="shared" si="25"/>
        <v>2.2000000000000002</v>
      </c>
      <c r="H433" s="175">
        <f t="shared" si="26"/>
        <v>2.2000000000000002</v>
      </c>
      <c r="I433" s="176">
        <f t="shared" si="27"/>
        <v>2.2000000000000002</v>
      </c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84"/>
      <c r="X433" s="177"/>
      <c r="Y433" s="177"/>
      <c r="Z433" s="177"/>
      <c r="AA433" s="177"/>
      <c r="AB433" s="177"/>
      <c r="AC433" s="177"/>
      <c r="AD433" s="182"/>
      <c r="AE433" s="177">
        <v>2.2000000000000002</v>
      </c>
      <c r="AF433" s="177"/>
      <c r="AG433" s="177"/>
      <c r="AH433" s="177"/>
      <c r="AI433" s="177"/>
      <c r="AJ433" s="177"/>
      <c r="AK433" s="177"/>
      <c r="AL433" s="177"/>
      <c r="AM433" s="177"/>
      <c r="AN433" s="177"/>
      <c r="AO433" s="177"/>
    </row>
    <row r="434" spans="2:41" ht="21" customHeight="1" x14ac:dyDescent="0.2">
      <c r="B434" s="173" t="s">
        <v>422</v>
      </c>
      <c r="C434" s="149" t="s">
        <v>340</v>
      </c>
      <c r="D434" s="149" t="s">
        <v>339</v>
      </c>
      <c r="E434" s="149" t="s">
        <v>48</v>
      </c>
      <c r="F434" s="174">
        <f t="shared" si="24"/>
        <v>21</v>
      </c>
      <c r="G434" s="176">
        <f t="shared" si="25"/>
        <v>15.5</v>
      </c>
      <c r="H434" s="175">
        <f t="shared" si="26"/>
        <v>34.207142857142856</v>
      </c>
      <c r="I434" s="176">
        <f t="shared" si="27"/>
        <v>57.3</v>
      </c>
      <c r="J434" s="177">
        <v>15.5</v>
      </c>
      <c r="K434" s="177"/>
      <c r="L434" s="177">
        <v>18.55</v>
      </c>
      <c r="M434" s="177">
        <v>34</v>
      </c>
      <c r="N434" s="177">
        <v>30</v>
      </c>
      <c r="O434" s="177">
        <v>28</v>
      </c>
      <c r="P434" s="177"/>
      <c r="Q434" s="177">
        <v>56</v>
      </c>
      <c r="R434" s="177">
        <v>44</v>
      </c>
      <c r="S434" s="177">
        <v>35</v>
      </c>
      <c r="T434" s="177">
        <v>29</v>
      </c>
      <c r="U434" s="177">
        <v>55.45</v>
      </c>
      <c r="V434" s="177"/>
      <c r="W434" s="184"/>
      <c r="X434" s="177"/>
      <c r="Y434" s="177">
        <v>36</v>
      </c>
      <c r="Z434" s="177"/>
      <c r="AA434" s="177">
        <v>42</v>
      </c>
      <c r="AB434" s="177">
        <v>35</v>
      </c>
      <c r="AC434" s="177">
        <v>20</v>
      </c>
      <c r="AD434" s="181">
        <v>35</v>
      </c>
      <c r="AE434" s="177">
        <v>39.299999999999997</v>
      </c>
      <c r="AF434" s="177">
        <v>27.3</v>
      </c>
      <c r="AG434" s="177">
        <v>28.25</v>
      </c>
      <c r="AH434" s="177"/>
      <c r="AI434" s="177"/>
      <c r="AJ434" s="177"/>
      <c r="AK434" s="177">
        <v>57.3</v>
      </c>
      <c r="AL434" s="177"/>
      <c r="AM434" s="177">
        <v>31.2</v>
      </c>
      <c r="AN434" s="177"/>
      <c r="AO434" s="177">
        <v>21.5</v>
      </c>
    </row>
    <row r="435" spans="2:41" ht="21" customHeight="1" x14ac:dyDescent="0.2">
      <c r="B435" s="173" t="s">
        <v>422</v>
      </c>
      <c r="C435" s="149" t="s">
        <v>340</v>
      </c>
      <c r="D435" s="149" t="s">
        <v>339</v>
      </c>
      <c r="E435" s="149" t="s">
        <v>49</v>
      </c>
      <c r="F435" s="174">
        <f t="shared" si="24"/>
        <v>20</v>
      </c>
      <c r="G435" s="176">
        <f t="shared" si="25"/>
        <v>9.5500000000000007</v>
      </c>
      <c r="H435" s="175">
        <f t="shared" si="26"/>
        <v>22.075000000000003</v>
      </c>
      <c r="I435" s="176">
        <f t="shared" si="27"/>
        <v>42</v>
      </c>
      <c r="J435" s="177">
        <v>10.85</v>
      </c>
      <c r="K435" s="177"/>
      <c r="L435" s="177">
        <v>9.5500000000000007</v>
      </c>
      <c r="M435" s="177">
        <v>25</v>
      </c>
      <c r="N435" s="177"/>
      <c r="O435" s="177">
        <v>20</v>
      </c>
      <c r="P435" s="177"/>
      <c r="Q435" s="177">
        <v>42</v>
      </c>
      <c r="R435" s="177">
        <v>22</v>
      </c>
      <c r="S435" s="177">
        <v>25</v>
      </c>
      <c r="T435" s="177">
        <v>19.3</v>
      </c>
      <c r="U435" s="177">
        <v>41.2</v>
      </c>
      <c r="V435" s="177"/>
      <c r="W435" s="184"/>
      <c r="X435" s="177"/>
      <c r="Y435" s="177">
        <v>25.2</v>
      </c>
      <c r="Z435" s="177"/>
      <c r="AA435" s="177">
        <v>25.5</v>
      </c>
      <c r="AB435" s="177">
        <v>17.5</v>
      </c>
      <c r="AC435" s="177">
        <v>10</v>
      </c>
      <c r="AD435" s="181">
        <v>30</v>
      </c>
      <c r="AE435" s="177">
        <v>19.600000000000001</v>
      </c>
      <c r="AF435" s="177">
        <v>18</v>
      </c>
      <c r="AG435" s="177">
        <v>22.6</v>
      </c>
      <c r="AH435" s="177"/>
      <c r="AI435" s="177"/>
      <c r="AJ435" s="177"/>
      <c r="AK435" s="177">
        <v>28.65</v>
      </c>
      <c r="AL435" s="177"/>
      <c r="AM435" s="177">
        <v>18.8</v>
      </c>
      <c r="AN435" s="177"/>
      <c r="AO435" s="177">
        <v>10.75</v>
      </c>
    </row>
    <row r="436" spans="2:41" ht="21" customHeight="1" x14ac:dyDescent="0.2">
      <c r="B436" s="173" t="s">
        <v>422</v>
      </c>
      <c r="C436" s="149" t="s">
        <v>340</v>
      </c>
      <c r="D436" s="149" t="s">
        <v>339</v>
      </c>
      <c r="E436" s="149" t="s">
        <v>83</v>
      </c>
      <c r="F436" s="174">
        <f t="shared" si="24"/>
        <v>11</v>
      </c>
      <c r="G436" s="176">
        <f t="shared" si="25"/>
        <v>10.75</v>
      </c>
      <c r="H436" s="175">
        <f t="shared" si="26"/>
        <v>21.118181818181821</v>
      </c>
      <c r="I436" s="176">
        <f t="shared" si="27"/>
        <v>28.65</v>
      </c>
      <c r="J436" s="177">
        <v>15.5</v>
      </c>
      <c r="K436" s="177"/>
      <c r="L436" s="177">
        <v>18.55</v>
      </c>
      <c r="M436" s="177">
        <v>25</v>
      </c>
      <c r="N436" s="177"/>
      <c r="O436" s="177">
        <v>20</v>
      </c>
      <c r="P436" s="177"/>
      <c r="Q436" s="177"/>
      <c r="R436" s="177">
        <v>22</v>
      </c>
      <c r="S436" s="177"/>
      <c r="T436" s="177"/>
      <c r="U436" s="177"/>
      <c r="V436" s="177"/>
      <c r="W436" s="184"/>
      <c r="X436" s="177"/>
      <c r="Y436" s="177"/>
      <c r="Z436" s="177"/>
      <c r="AA436" s="177"/>
      <c r="AB436" s="177">
        <v>17.5</v>
      </c>
      <c r="AC436" s="177"/>
      <c r="AD436" s="182"/>
      <c r="AE436" s="177"/>
      <c r="AF436" s="177">
        <v>27.3</v>
      </c>
      <c r="AG436" s="177">
        <v>28.25</v>
      </c>
      <c r="AH436" s="177"/>
      <c r="AI436" s="177"/>
      <c r="AJ436" s="177"/>
      <c r="AK436" s="177">
        <v>28.65</v>
      </c>
      <c r="AL436" s="177"/>
      <c r="AM436" s="177">
        <v>18.8</v>
      </c>
      <c r="AN436" s="177"/>
      <c r="AO436" s="177">
        <v>10.75</v>
      </c>
    </row>
    <row r="437" spans="2:41" ht="21" customHeight="1" x14ac:dyDescent="0.2">
      <c r="B437" s="173" t="s">
        <v>422</v>
      </c>
      <c r="C437" s="149" t="s">
        <v>340</v>
      </c>
      <c r="D437" s="149" t="s">
        <v>339</v>
      </c>
      <c r="E437" s="149" t="s">
        <v>43</v>
      </c>
      <c r="F437" s="174">
        <f t="shared" si="24"/>
        <v>8</v>
      </c>
      <c r="G437" s="176">
        <f t="shared" si="25"/>
        <v>6.2</v>
      </c>
      <c r="H437" s="175">
        <f t="shared" si="26"/>
        <v>18.668749999999999</v>
      </c>
      <c r="I437" s="176">
        <f t="shared" si="27"/>
        <v>28.25</v>
      </c>
      <c r="J437" s="177">
        <v>6.2</v>
      </c>
      <c r="K437" s="177"/>
      <c r="L437" s="177">
        <v>18.55</v>
      </c>
      <c r="M437" s="177"/>
      <c r="N437" s="177"/>
      <c r="O437" s="177"/>
      <c r="P437" s="177"/>
      <c r="Q437" s="177"/>
      <c r="R437" s="177">
        <v>22</v>
      </c>
      <c r="S437" s="177"/>
      <c r="T437" s="177"/>
      <c r="U437" s="177"/>
      <c r="V437" s="177"/>
      <c r="W437" s="184"/>
      <c r="X437" s="177"/>
      <c r="Y437" s="177"/>
      <c r="Z437" s="177"/>
      <c r="AA437" s="177"/>
      <c r="AB437" s="177">
        <v>17.5</v>
      </c>
      <c r="AC437" s="177"/>
      <c r="AD437" s="182"/>
      <c r="AE437" s="177"/>
      <c r="AF437" s="177">
        <v>27.3</v>
      </c>
      <c r="AG437" s="177">
        <v>28.25</v>
      </c>
      <c r="AH437" s="177"/>
      <c r="AI437" s="177"/>
      <c r="AJ437" s="177"/>
      <c r="AK437" s="177"/>
      <c r="AL437" s="177"/>
      <c r="AM437" s="177">
        <v>18.8</v>
      </c>
      <c r="AN437" s="177"/>
      <c r="AO437" s="177">
        <v>10.75</v>
      </c>
    </row>
    <row r="438" spans="2:41" ht="21" customHeight="1" x14ac:dyDescent="0.2">
      <c r="B438" s="173" t="s">
        <v>423</v>
      </c>
      <c r="C438" s="149" t="s">
        <v>340</v>
      </c>
      <c r="D438" s="149" t="s">
        <v>339</v>
      </c>
      <c r="E438" s="149" t="s">
        <v>48</v>
      </c>
      <c r="F438" s="174">
        <f t="shared" si="24"/>
        <v>6</v>
      </c>
      <c r="G438" s="176">
        <f t="shared" si="25"/>
        <v>14</v>
      </c>
      <c r="H438" s="175">
        <f t="shared" si="26"/>
        <v>29.358333333333334</v>
      </c>
      <c r="I438" s="176">
        <f t="shared" si="27"/>
        <v>56</v>
      </c>
      <c r="J438" s="177">
        <v>15.5</v>
      </c>
      <c r="K438" s="177"/>
      <c r="L438" s="177">
        <v>18.55</v>
      </c>
      <c r="M438" s="177"/>
      <c r="N438" s="177"/>
      <c r="O438" s="177"/>
      <c r="P438" s="177"/>
      <c r="Q438" s="177">
        <v>56</v>
      </c>
      <c r="R438" s="177"/>
      <c r="S438" s="177"/>
      <c r="T438" s="177"/>
      <c r="U438" s="177"/>
      <c r="V438" s="177"/>
      <c r="W438" s="184"/>
      <c r="X438" s="177"/>
      <c r="Y438" s="177"/>
      <c r="Z438" s="177"/>
      <c r="AA438" s="177">
        <v>42</v>
      </c>
      <c r="AB438" s="177">
        <v>14</v>
      </c>
      <c r="AC438" s="177"/>
      <c r="AD438" s="182"/>
      <c r="AE438" s="177"/>
      <c r="AF438" s="177"/>
      <c r="AG438" s="177"/>
      <c r="AH438" s="177"/>
      <c r="AI438" s="177"/>
      <c r="AJ438" s="177"/>
      <c r="AK438" s="177">
        <v>30.1</v>
      </c>
      <c r="AL438" s="177"/>
      <c r="AM438" s="177"/>
      <c r="AN438" s="177"/>
      <c r="AO438" s="177"/>
    </row>
    <row r="439" spans="2:41" ht="21" customHeight="1" x14ac:dyDescent="0.2">
      <c r="B439" s="173" t="s">
        <v>423</v>
      </c>
      <c r="C439" s="149" t="s">
        <v>340</v>
      </c>
      <c r="D439" s="149" t="s">
        <v>339</v>
      </c>
      <c r="E439" s="149" t="s">
        <v>49</v>
      </c>
      <c r="F439" s="174">
        <f t="shared" si="24"/>
        <v>6</v>
      </c>
      <c r="G439" s="176">
        <f t="shared" si="25"/>
        <v>7</v>
      </c>
      <c r="H439" s="175">
        <f t="shared" si="26"/>
        <v>18.324999999999999</v>
      </c>
      <c r="I439" s="176">
        <f t="shared" si="27"/>
        <v>42</v>
      </c>
      <c r="J439" s="177">
        <v>10.85</v>
      </c>
      <c r="K439" s="177"/>
      <c r="L439" s="177">
        <v>9.5500000000000007</v>
      </c>
      <c r="M439" s="177"/>
      <c r="N439" s="177"/>
      <c r="O439" s="177"/>
      <c r="P439" s="177"/>
      <c r="Q439" s="177">
        <v>42</v>
      </c>
      <c r="R439" s="177"/>
      <c r="S439" s="177"/>
      <c r="T439" s="177"/>
      <c r="U439" s="177"/>
      <c r="V439" s="177"/>
      <c r="W439" s="184"/>
      <c r="X439" s="177"/>
      <c r="Y439" s="177"/>
      <c r="Z439" s="177"/>
      <c r="AA439" s="177">
        <v>25.5</v>
      </c>
      <c r="AB439" s="177">
        <v>7</v>
      </c>
      <c r="AC439" s="177"/>
      <c r="AD439" s="182"/>
      <c r="AE439" s="177"/>
      <c r="AF439" s="177"/>
      <c r="AG439" s="177"/>
      <c r="AH439" s="177"/>
      <c r="AI439" s="177"/>
      <c r="AJ439" s="177"/>
      <c r="AK439" s="177">
        <v>15.05</v>
      </c>
      <c r="AL439" s="177"/>
      <c r="AM439" s="177"/>
      <c r="AN439" s="184"/>
      <c r="AO439" s="177"/>
    </row>
    <row r="440" spans="2:41" ht="21" customHeight="1" x14ac:dyDescent="0.2">
      <c r="B440" s="173" t="s">
        <v>423</v>
      </c>
      <c r="C440" s="149" t="s">
        <v>340</v>
      </c>
      <c r="D440" s="149" t="s">
        <v>339</v>
      </c>
      <c r="E440" s="149" t="s">
        <v>83</v>
      </c>
      <c r="F440" s="174">
        <f t="shared" si="24"/>
        <v>4</v>
      </c>
      <c r="G440" s="176">
        <f t="shared" si="25"/>
        <v>7</v>
      </c>
      <c r="H440" s="175">
        <f t="shared" si="26"/>
        <v>14.024999999999999</v>
      </c>
      <c r="I440" s="176">
        <f t="shared" si="27"/>
        <v>18.55</v>
      </c>
      <c r="J440" s="177">
        <v>15.5</v>
      </c>
      <c r="K440" s="177"/>
      <c r="L440" s="177">
        <v>18.55</v>
      </c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84"/>
      <c r="X440" s="177"/>
      <c r="Y440" s="177"/>
      <c r="Z440" s="177"/>
      <c r="AA440" s="177"/>
      <c r="AB440" s="177">
        <v>7</v>
      </c>
      <c r="AC440" s="177"/>
      <c r="AD440" s="182"/>
      <c r="AE440" s="177"/>
      <c r="AF440" s="177"/>
      <c r="AG440" s="177"/>
      <c r="AH440" s="177"/>
      <c r="AI440" s="177"/>
      <c r="AJ440" s="177"/>
      <c r="AK440" s="177">
        <v>15.05</v>
      </c>
      <c r="AL440" s="177"/>
      <c r="AM440" s="177"/>
      <c r="AN440" s="184"/>
      <c r="AO440" s="177"/>
    </row>
    <row r="441" spans="2:41" ht="21" customHeight="1" x14ac:dyDescent="0.2">
      <c r="B441" s="173" t="s">
        <v>423</v>
      </c>
      <c r="C441" s="149" t="s">
        <v>340</v>
      </c>
      <c r="D441" s="149" t="s">
        <v>339</v>
      </c>
      <c r="E441" s="149" t="s">
        <v>43</v>
      </c>
      <c r="F441" s="174">
        <f t="shared" si="24"/>
        <v>3</v>
      </c>
      <c r="G441" s="176">
        <f t="shared" si="25"/>
        <v>6.2</v>
      </c>
      <c r="H441" s="175">
        <f t="shared" si="26"/>
        <v>10.583333333333334</v>
      </c>
      <c r="I441" s="176">
        <f t="shared" si="27"/>
        <v>18.55</v>
      </c>
      <c r="J441" s="177">
        <v>6.2</v>
      </c>
      <c r="K441" s="177"/>
      <c r="L441" s="177">
        <v>18.55</v>
      </c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84"/>
      <c r="X441" s="177"/>
      <c r="Y441" s="177"/>
      <c r="Z441" s="177"/>
      <c r="AA441" s="177"/>
      <c r="AB441" s="177">
        <v>7</v>
      </c>
      <c r="AC441" s="177"/>
      <c r="AD441" s="182"/>
      <c r="AE441" s="177"/>
      <c r="AF441" s="177"/>
      <c r="AG441" s="177"/>
      <c r="AH441" s="177"/>
      <c r="AI441" s="177"/>
      <c r="AJ441" s="177"/>
      <c r="AK441" s="177"/>
      <c r="AL441" s="177"/>
      <c r="AM441" s="177"/>
      <c r="AN441" s="184"/>
      <c r="AO441" s="177"/>
    </row>
    <row r="442" spans="2:41" ht="21" customHeight="1" x14ac:dyDescent="0.2">
      <c r="B442" s="173" t="s">
        <v>424</v>
      </c>
      <c r="C442" s="149" t="s">
        <v>340</v>
      </c>
      <c r="D442" s="149" t="s">
        <v>339</v>
      </c>
      <c r="E442" s="149" t="s">
        <v>48</v>
      </c>
      <c r="F442" s="174">
        <f t="shared" si="24"/>
        <v>2</v>
      </c>
      <c r="G442" s="176">
        <f t="shared" si="25"/>
        <v>18.55</v>
      </c>
      <c r="H442" s="175">
        <f t="shared" si="26"/>
        <v>37.274999999999999</v>
      </c>
      <c r="I442" s="176">
        <f t="shared" si="27"/>
        <v>56</v>
      </c>
      <c r="J442" s="177"/>
      <c r="K442" s="177"/>
      <c r="L442" s="177">
        <v>18.55</v>
      </c>
      <c r="M442" s="177"/>
      <c r="N442" s="177"/>
      <c r="O442" s="177"/>
      <c r="P442" s="177"/>
      <c r="Q442" s="177">
        <v>56</v>
      </c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82"/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84"/>
      <c r="AO442" s="177"/>
    </row>
    <row r="443" spans="2:41" ht="21" customHeight="1" x14ac:dyDescent="0.2">
      <c r="B443" s="173" t="s">
        <v>424</v>
      </c>
      <c r="C443" s="149" t="s">
        <v>340</v>
      </c>
      <c r="D443" s="149" t="s">
        <v>339</v>
      </c>
      <c r="E443" s="149" t="s">
        <v>49</v>
      </c>
      <c r="F443" s="174">
        <f t="shared" si="24"/>
        <v>2</v>
      </c>
      <c r="G443" s="176">
        <f t="shared" si="25"/>
        <v>9.5500000000000007</v>
      </c>
      <c r="H443" s="175">
        <f t="shared" si="26"/>
        <v>25.774999999999999</v>
      </c>
      <c r="I443" s="176">
        <f t="shared" si="27"/>
        <v>42</v>
      </c>
      <c r="J443" s="177"/>
      <c r="K443" s="177"/>
      <c r="L443" s="177">
        <v>9.5500000000000007</v>
      </c>
      <c r="M443" s="177"/>
      <c r="N443" s="177"/>
      <c r="O443" s="177"/>
      <c r="P443" s="177"/>
      <c r="Q443" s="177">
        <v>42</v>
      </c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82"/>
      <c r="AE443" s="177"/>
      <c r="AF443" s="177"/>
      <c r="AG443" s="177"/>
      <c r="AH443" s="177"/>
      <c r="AI443" s="177"/>
      <c r="AJ443" s="177"/>
      <c r="AK443" s="177"/>
      <c r="AL443" s="177"/>
      <c r="AM443" s="177"/>
      <c r="AN443" s="184"/>
      <c r="AO443" s="177"/>
    </row>
    <row r="444" spans="2:41" ht="21" customHeight="1" x14ac:dyDescent="0.2">
      <c r="B444" s="173" t="s">
        <v>424</v>
      </c>
      <c r="C444" s="149" t="s">
        <v>340</v>
      </c>
      <c r="D444" s="149" t="s">
        <v>339</v>
      </c>
      <c r="E444" s="149" t="s">
        <v>83</v>
      </c>
      <c r="F444" s="174">
        <f t="shared" si="24"/>
        <v>1</v>
      </c>
      <c r="G444" s="176">
        <f t="shared" si="25"/>
        <v>18.55</v>
      </c>
      <c r="H444" s="175">
        <f t="shared" si="26"/>
        <v>18.55</v>
      </c>
      <c r="I444" s="176">
        <f t="shared" si="27"/>
        <v>18.55</v>
      </c>
      <c r="J444" s="177"/>
      <c r="K444" s="177"/>
      <c r="L444" s="177">
        <v>18.55</v>
      </c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82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84"/>
      <c r="AO444" s="177"/>
    </row>
    <row r="445" spans="2:41" ht="21" customHeight="1" x14ac:dyDescent="0.2">
      <c r="B445" s="173" t="s">
        <v>424</v>
      </c>
      <c r="C445" s="149" t="s">
        <v>340</v>
      </c>
      <c r="D445" s="149" t="s">
        <v>339</v>
      </c>
      <c r="E445" s="149" t="s">
        <v>43</v>
      </c>
      <c r="F445" s="174">
        <f t="shared" si="24"/>
        <v>1</v>
      </c>
      <c r="G445" s="176">
        <f t="shared" si="25"/>
        <v>18.55</v>
      </c>
      <c r="H445" s="175">
        <f t="shared" si="26"/>
        <v>18.55</v>
      </c>
      <c r="I445" s="176">
        <f t="shared" si="27"/>
        <v>18.55</v>
      </c>
      <c r="J445" s="177"/>
      <c r="K445" s="177"/>
      <c r="L445" s="177">
        <v>18.55</v>
      </c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82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84"/>
      <c r="AO445" s="177"/>
    </row>
    <row r="446" spans="2:41" ht="21" customHeight="1" x14ac:dyDescent="0.2">
      <c r="B446" s="173" t="s">
        <v>106</v>
      </c>
      <c r="C446" s="149"/>
      <c r="D446" s="149"/>
      <c r="E446" s="149" t="s">
        <v>48</v>
      </c>
      <c r="F446" s="174">
        <f t="shared" si="24"/>
        <v>1</v>
      </c>
      <c r="G446" s="176">
        <f t="shared" si="25"/>
        <v>4.55</v>
      </c>
      <c r="H446" s="175">
        <f t="shared" si="26"/>
        <v>4.55</v>
      </c>
      <c r="I446" s="176">
        <f t="shared" si="27"/>
        <v>4.55</v>
      </c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82"/>
      <c r="AE446" s="177"/>
      <c r="AF446" s="177"/>
      <c r="AG446" s="177"/>
      <c r="AH446" s="177"/>
      <c r="AI446" s="177"/>
      <c r="AJ446" s="177"/>
      <c r="AK446" s="177">
        <v>4.55</v>
      </c>
      <c r="AL446" s="177"/>
      <c r="AM446" s="177"/>
      <c r="AN446" s="177"/>
      <c r="AO446" s="177"/>
    </row>
    <row r="447" spans="2:41" ht="21" customHeight="1" x14ac:dyDescent="0.2">
      <c r="B447" s="173" t="s">
        <v>106</v>
      </c>
      <c r="C447" s="149"/>
      <c r="D447" s="149"/>
      <c r="E447" s="149" t="s">
        <v>49</v>
      </c>
      <c r="F447" s="174">
        <f t="shared" si="24"/>
        <v>1</v>
      </c>
      <c r="G447" s="176">
        <f t="shared" si="25"/>
        <v>2.25</v>
      </c>
      <c r="H447" s="175">
        <f t="shared" si="26"/>
        <v>2.25</v>
      </c>
      <c r="I447" s="176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82"/>
      <c r="AE447" s="177"/>
      <c r="AF447" s="177"/>
      <c r="AG447" s="177"/>
      <c r="AH447" s="177"/>
      <c r="AI447" s="177"/>
      <c r="AJ447" s="177"/>
      <c r="AK447" s="177">
        <v>2.25</v>
      </c>
      <c r="AL447" s="177"/>
      <c r="AM447" s="177"/>
      <c r="AN447" s="177"/>
      <c r="AO447" s="177"/>
    </row>
    <row r="448" spans="2:41" ht="21" customHeight="1" x14ac:dyDescent="0.2">
      <c r="B448" s="173" t="s">
        <v>106</v>
      </c>
      <c r="C448" s="149"/>
      <c r="D448" s="149"/>
      <c r="E448" s="149" t="s">
        <v>83</v>
      </c>
      <c r="F448" s="174">
        <f t="shared" si="24"/>
        <v>1</v>
      </c>
      <c r="G448" s="176">
        <f t="shared" si="25"/>
        <v>2.25</v>
      </c>
      <c r="H448" s="175">
        <f t="shared" si="26"/>
        <v>2.25</v>
      </c>
      <c r="I448" s="176">
        <f t="shared" ref="I448:I479" si="28">MAX(J448:AO448)</f>
        <v>2.25</v>
      </c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82"/>
      <c r="AE448" s="177"/>
      <c r="AF448" s="177"/>
      <c r="AG448" s="177"/>
      <c r="AH448" s="177"/>
      <c r="AI448" s="177"/>
      <c r="AJ448" s="177"/>
      <c r="AK448" s="177">
        <v>2.25</v>
      </c>
      <c r="AL448" s="177"/>
      <c r="AM448" s="177"/>
      <c r="AN448" s="177"/>
      <c r="AO448" s="177"/>
    </row>
    <row r="449" spans="2:41" ht="21" customHeight="1" x14ac:dyDescent="0.2">
      <c r="B449" s="173" t="s">
        <v>106</v>
      </c>
      <c r="C449" s="149"/>
      <c r="D449" s="149"/>
      <c r="E449" s="149" t="s">
        <v>43</v>
      </c>
      <c r="F449" s="174">
        <f t="shared" si="24"/>
        <v>0</v>
      </c>
      <c r="G449" s="176">
        <f t="shared" si="25"/>
        <v>0</v>
      </c>
      <c r="H449" s="175">
        <f t="shared" si="26"/>
        <v>0</v>
      </c>
      <c r="I449" s="176">
        <f t="shared" si="28"/>
        <v>0</v>
      </c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82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77"/>
    </row>
    <row r="450" spans="2:41" ht="21" customHeight="1" x14ac:dyDescent="0.2">
      <c r="B450" s="173" t="s">
        <v>107</v>
      </c>
      <c r="C450" s="149"/>
      <c r="D450" s="149"/>
      <c r="E450" s="149" t="s">
        <v>48</v>
      </c>
      <c r="F450" s="174">
        <f t="shared" si="24"/>
        <v>0</v>
      </c>
      <c r="G450" s="176">
        <f t="shared" si="25"/>
        <v>0</v>
      </c>
      <c r="H450" s="175">
        <f t="shared" si="26"/>
        <v>0</v>
      </c>
      <c r="I450" s="176">
        <f t="shared" si="28"/>
        <v>0</v>
      </c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84"/>
      <c r="X450" s="177"/>
      <c r="Y450" s="177"/>
      <c r="Z450" s="177"/>
      <c r="AA450" s="177"/>
      <c r="AB450" s="177"/>
      <c r="AC450" s="177"/>
      <c r="AD450" s="181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O450" s="177"/>
    </row>
    <row r="451" spans="2:41" ht="21" customHeight="1" x14ac:dyDescent="0.2">
      <c r="B451" s="173" t="s">
        <v>107</v>
      </c>
      <c r="C451" s="149"/>
      <c r="D451" s="149"/>
      <c r="E451" s="149" t="s">
        <v>49</v>
      </c>
      <c r="F451" s="174">
        <f t="shared" si="24"/>
        <v>0</v>
      </c>
      <c r="G451" s="176">
        <f t="shared" si="25"/>
        <v>0</v>
      </c>
      <c r="H451" s="175">
        <f t="shared" si="26"/>
        <v>0</v>
      </c>
      <c r="I451" s="176">
        <f t="shared" si="28"/>
        <v>0</v>
      </c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84"/>
      <c r="X451" s="177"/>
      <c r="Y451" s="177"/>
      <c r="Z451" s="177"/>
      <c r="AA451" s="177"/>
      <c r="AB451" s="177"/>
      <c r="AC451" s="177"/>
      <c r="AD451" s="181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O451" s="177"/>
    </row>
    <row r="452" spans="2:41" ht="21" customHeight="1" x14ac:dyDescent="0.2">
      <c r="B452" s="173" t="s">
        <v>107</v>
      </c>
      <c r="C452" s="149"/>
      <c r="D452" s="149"/>
      <c r="E452" s="149" t="s">
        <v>83</v>
      </c>
      <c r="F452" s="174">
        <f t="shared" si="24"/>
        <v>0</v>
      </c>
      <c r="G452" s="176">
        <f t="shared" si="25"/>
        <v>0</v>
      </c>
      <c r="H452" s="175">
        <f t="shared" si="26"/>
        <v>0</v>
      </c>
      <c r="I452" s="176">
        <f t="shared" si="28"/>
        <v>0</v>
      </c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84"/>
      <c r="X452" s="177"/>
      <c r="Y452" s="177"/>
      <c r="Z452" s="177"/>
      <c r="AA452" s="177"/>
      <c r="AB452" s="177"/>
      <c r="AC452" s="177"/>
      <c r="AD452" s="182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87"/>
      <c r="AO452" s="177"/>
    </row>
    <row r="453" spans="2:41" ht="21" customHeight="1" x14ac:dyDescent="0.2">
      <c r="B453" s="173" t="s">
        <v>107</v>
      </c>
      <c r="C453" s="149"/>
      <c r="D453" s="149"/>
      <c r="E453" s="149" t="s">
        <v>43</v>
      </c>
      <c r="F453" s="174">
        <f t="shared" ref="F453:F516" si="29">COUNT(J453:AO453)</f>
        <v>0</v>
      </c>
      <c r="G453" s="176">
        <f t="shared" ref="G453:G516" si="30">MIN(J453:AO453)</f>
        <v>0</v>
      </c>
      <c r="H453" s="175">
        <f t="shared" ref="H453:H516" si="31">IF(SUM(J453:AO453)&gt;0,AVERAGE(J453:AO453),0)</f>
        <v>0</v>
      </c>
      <c r="I453" s="176">
        <f t="shared" si="28"/>
        <v>0</v>
      </c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84"/>
      <c r="X453" s="177"/>
      <c r="Y453" s="177"/>
      <c r="Z453" s="177"/>
      <c r="AA453" s="177"/>
      <c r="AB453" s="177"/>
      <c r="AC453" s="177"/>
      <c r="AD453" s="182"/>
      <c r="AE453" s="177"/>
      <c r="AF453" s="177"/>
      <c r="AG453" s="177"/>
      <c r="AH453" s="177"/>
      <c r="AI453" s="177"/>
      <c r="AJ453" s="177"/>
      <c r="AK453" s="177"/>
      <c r="AL453" s="177"/>
      <c r="AM453" s="177"/>
      <c r="AN453" s="187"/>
      <c r="AO453" s="177"/>
    </row>
    <row r="454" spans="2:41" ht="21" customHeight="1" x14ac:dyDescent="0.2">
      <c r="B454" s="173" t="s">
        <v>108</v>
      </c>
      <c r="C454" s="149"/>
      <c r="D454" s="149"/>
      <c r="E454" s="149" t="s">
        <v>48</v>
      </c>
      <c r="F454" s="174">
        <f t="shared" si="29"/>
        <v>0</v>
      </c>
      <c r="G454" s="176">
        <f t="shared" si="30"/>
        <v>0</v>
      </c>
      <c r="H454" s="175">
        <f t="shared" si="31"/>
        <v>0</v>
      </c>
      <c r="I454" s="176">
        <f t="shared" si="28"/>
        <v>0</v>
      </c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84"/>
      <c r="X454" s="177"/>
      <c r="Y454" s="177"/>
      <c r="Z454" s="177"/>
      <c r="AA454" s="177"/>
      <c r="AB454" s="177"/>
      <c r="AC454" s="177"/>
      <c r="AD454" s="182"/>
      <c r="AE454" s="177"/>
      <c r="AF454" s="177"/>
      <c r="AG454" s="177"/>
      <c r="AH454" s="177"/>
      <c r="AI454" s="177"/>
      <c r="AJ454" s="177"/>
      <c r="AK454" s="177"/>
      <c r="AL454" s="177"/>
      <c r="AM454" s="177"/>
      <c r="AN454" s="187"/>
      <c r="AO454" s="177"/>
    </row>
    <row r="455" spans="2:41" ht="21" customHeight="1" x14ac:dyDescent="0.2">
      <c r="B455" s="173" t="s">
        <v>108</v>
      </c>
      <c r="C455" s="149"/>
      <c r="D455" s="149"/>
      <c r="E455" s="149" t="s">
        <v>49</v>
      </c>
      <c r="F455" s="174">
        <f t="shared" si="29"/>
        <v>0</v>
      </c>
      <c r="G455" s="176">
        <f t="shared" si="30"/>
        <v>0</v>
      </c>
      <c r="H455" s="175">
        <f t="shared" si="31"/>
        <v>0</v>
      </c>
      <c r="I455" s="176">
        <f t="shared" si="28"/>
        <v>0</v>
      </c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84"/>
      <c r="X455" s="177"/>
      <c r="Y455" s="177"/>
      <c r="Z455" s="177"/>
      <c r="AA455" s="177"/>
      <c r="AB455" s="177"/>
      <c r="AC455" s="177"/>
      <c r="AD455" s="182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87"/>
      <c r="AO455" s="177"/>
    </row>
    <row r="456" spans="2:41" ht="21" customHeight="1" x14ac:dyDescent="0.2">
      <c r="B456" s="173" t="s">
        <v>108</v>
      </c>
      <c r="C456" s="149"/>
      <c r="D456" s="149"/>
      <c r="E456" s="149" t="s">
        <v>83</v>
      </c>
      <c r="F456" s="174">
        <f t="shared" si="29"/>
        <v>0</v>
      </c>
      <c r="G456" s="176">
        <f t="shared" si="30"/>
        <v>0</v>
      </c>
      <c r="H456" s="175">
        <f t="shared" si="31"/>
        <v>0</v>
      </c>
      <c r="I456" s="176">
        <f t="shared" si="28"/>
        <v>0</v>
      </c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84"/>
      <c r="X456" s="177"/>
      <c r="Y456" s="177"/>
      <c r="Z456" s="177"/>
      <c r="AA456" s="177"/>
      <c r="AB456" s="177"/>
      <c r="AC456" s="177"/>
      <c r="AD456" s="182"/>
      <c r="AE456" s="177"/>
      <c r="AF456" s="177"/>
      <c r="AG456" s="177"/>
      <c r="AH456" s="177"/>
      <c r="AI456" s="177"/>
      <c r="AJ456" s="177"/>
      <c r="AK456" s="177"/>
      <c r="AL456" s="177"/>
      <c r="AM456" s="177"/>
      <c r="AN456" s="187"/>
      <c r="AO456" s="177"/>
    </row>
    <row r="457" spans="2:41" ht="21" customHeight="1" x14ac:dyDescent="0.2">
      <c r="B457" s="173" t="s">
        <v>108</v>
      </c>
      <c r="C457" s="149"/>
      <c r="D457" s="149"/>
      <c r="E457" s="149" t="s">
        <v>43</v>
      </c>
      <c r="F457" s="174">
        <f t="shared" si="29"/>
        <v>0</v>
      </c>
      <c r="G457" s="176">
        <f t="shared" si="30"/>
        <v>0</v>
      </c>
      <c r="H457" s="175">
        <f t="shared" si="31"/>
        <v>0</v>
      </c>
      <c r="I457" s="176">
        <f t="shared" si="28"/>
        <v>0</v>
      </c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84"/>
      <c r="X457" s="177"/>
      <c r="Y457" s="177"/>
      <c r="Z457" s="177"/>
      <c r="AA457" s="177"/>
      <c r="AB457" s="177"/>
      <c r="AC457" s="177"/>
      <c r="AD457" s="182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87"/>
      <c r="AO457" s="177"/>
    </row>
    <row r="458" spans="2:41" ht="21" customHeight="1" x14ac:dyDescent="0.2">
      <c r="B458" s="173" t="s">
        <v>109</v>
      </c>
      <c r="C458" s="149"/>
      <c r="D458" s="149"/>
      <c r="E458" s="149" t="s">
        <v>48</v>
      </c>
      <c r="F458" s="174">
        <f t="shared" si="29"/>
        <v>0</v>
      </c>
      <c r="G458" s="176">
        <f t="shared" si="30"/>
        <v>0</v>
      </c>
      <c r="H458" s="175">
        <f t="shared" si="31"/>
        <v>0</v>
      </c>
      <c r="I458" s="176">
        <f t="shared" si="28"/>
        <v>0</v>
      </c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82"/>
      <c r="AE458" s="177"/>
      <c r="AF458" s="177"/>
      <c r="AG458" s="177"/>
      <c r="AH458" s="177"/>
      <c r="AI458" s="177"/>
      <c r="AJ458" s="177"/>
      <c r="AK458" s="177"/>
      <c r="AL458" s="177"/>
      <c r="AM458" s="177"/>
      <c r="AN458" s="187"/>
      <c r="AO458" s="177"/>
    </row>
    <row r="459" spans="2:41" ht="21" customHeight="1" x14ac:dyDescent="0.2">
      <c r="B459" s="173" t="s">
        <v>109</v>
      </c>
      <c r="C459" s="149"/>
      <c r="D459" s="149"/>
      <c r="E459" s="149" t="s">
        <v>49</v>
      </c>
      <c r="F459" s="174">
        <f t="shared" si="29"/>
        <v>0</v>
      </c>
      <c r="G459" s="176">
        <f t="shared" si="30"/>
        <v>0</v>
      </c>
      <c r="H459" s="175">
        <f t="shared" si="31"/>
        <v>0</v>
      </c>
      <c r="I459" s="176">
        <f t="shared" si="28"/>
        <v>0</v>
      </c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82"/>
      <c r="AE459" s="177"/>
      <c r="AF459" s="177"/>
      <c r="AG459" s="177"/>
      <c r="AH459" s="177"/>
      <c r="AI459" s="177"/>
      <c r="AJ459" s="177"/>
      <c r="AK459" s="177"/>
      <c r="AL459" s="177"/>
      <c r="AM459" s="177"/>
      <c r="AN459" s="187"/>
      <c r="AO459" s="177"/>
    </row>
    <row r="460" spans="2:41" ht="21" customHeight="1" x14ac:dyDescent="0.2">
      <c r="B460" s="173" t="s">
        <v>109</v>
      </c>
      <c r="C460" s="149"/>
      <c r="D460" s="149"/>
      <c r="E460" s="149" t="s">
        <v>83</v>
      </c>
      <c r="F460" s="174">
        <f t="shared" si="29"/>
        <v>0</v>
      </c>
      <c r="G460" s="176">
        <f t="shared" si="30"/>
        <v>0</v>
      </c>
      <c r="H460" s="175">
        <f t="shared" si="31"/>
        <v>0</v>
      </c>
      <c r="I460" s="176">
        <f t="shared" si="28"/>
        <v>0</v>
      </c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82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87"/>
      <c r="AO460" s="177"/>
    </row>
    <row r="461" spans="2:41" ht="21" customHeight="1" x14ac:dyDescent="0.2">
      <c r="B461" s="173" t="s">
        <v>109</v>
      </c>
      <c r="C461" s="149"/>
      <c r="D461" s="149"/>
      <c r="E461" s="149" t="s">
        <v>43</v>
      </c>
      <c r="F461" s="174">
        <f t="shared" si="29"/>
        <v>0</v>
      </c>
      <c r="G461" s="176">
        <f t="shared" si="30"/>
        <v>0</v>
      </c>
      <c r="H461" s="175">
        <f t="shared" si="31"/>
        <v>0</v>
      </c>
      <c r="I461" s="176">
        <f t="shared" si="28"/>
        <v>0</v>
      </c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82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87"/>
      <c r="AO461" s="177"/>
    </row>
    <row r="462" spans="2:41" ht="21" customHeight="1" x14ac:dyDescent="0.2">
      <c r="B462" s="173" t="s">
        <v>109</v>
      </c>
      <c r="C462" s="149"/>
      <c r="D462" s="149"/>
      <c r="E462" s="149" t="s">
        <v>48</v>
      </c>
      <c r="F462" s="174">
        <f t="shared" si="29"/>
        <v>0</v>
      </c>
      <c r="G462" s="176">
        <f t="shared" si="30"/>
        <v>0</v>
      </c>
      <c r="H462" s="175">
        <f t="shared" si="31"/>
        <v>0</v>
      </c>
      <c r="I462" s="176">
        <f t="shared" si="28"/>
        <v>0</v>
      </c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82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87"/>
      <c r="AO462" s="177"/>
    </row>
    <row r="463" spans="2:41" ht="21" customHeight="1" x14ac:dyDescent="0.2">
      <c r="B463" s="173" t="s">
        <v>460</v>
      </c>
      <c r="C463" s="149" t="s">
        <v>364</v>
      </c>
      <c r="D463" s="149" t="s">
        <v>237</v>
      </c>
      <c r="E463" s="149" t="s">
        <v>48</v>
      </c>
      <c r="F463" s="174">
        <f t="shared" si="29"/>
        <v>28</v>
      </c>
      <c r="G463" s="176">
        <f t="shared" si="30"/>
        <v>3</v>
      </c>
      <c r="H463" s="175">
        <f t="shared" si="31"/>
        <v>4.4160714285714286</v>
      </c>
      <c r="I463" s="176">
        <f t="shared" si="28"/>
        <v>6.5</v>
      </c>
      <c r="J463" s="177">
        <v>5.15</v>
      </c>
      <c r="K463" s="177">
        <v>4.8</v>
      </c>
      <c r="L463" s="177">
        <v>4</v>
      </c>
      <c r="M463" s="177">
        <v>4.5</v>
      </c>
      <c r="N463" s="177">
        <v>4.7</v>
      </c>
      <c r="O463" s="177">
        <v>4</v>
      </c>
      <c r="P463" s="177">
        <v>5.0999999999999996</v>
      </c>
      <c r="Q463" s="177">
        <v>3</v>
      </c>
      <c r="R463" s="177"/>
      <c r="S463" s="177">
        <v>4.4000000000000004</v>
      </c>
      <c r="T463" s="177">
        <v>3.1</v>
      </c>
      <c r="U463" s="177">
        <v>4</v>
      </c>
      <c r="V463" s="177">
        <v>4.2</v>
      </c>
      <c r="W463" s="177">
        <v>3.3</v>
      </c>
      <c r="X463" s="177">
        <v>4.4000000000000004</v>
      </c>
      <c r="Y463" s="177">
        <v>4.7</v>
      </c>
      <c r="Z463" s="177">
        <v>6.5</v>
      </c>
      <c r="AA463" s="177">
        <v>5.6</v>
      </c>
      <c r="AB463" s="177">
        <v>4.8</v>
      </c>
      <c r="AC463" s="177">
        <v>5.5</v>
      </c>
      <c r="AD463" s="182">
        <v>3.2</v>
      </c>
      <c r="AE463" s="177">
        <v>4.45</v>
      </c>
      <c r="AF463" s="177">
        <v>4.5</v>
      </c>
      <c r="AG463" s="177">
        <v>4.8</v>
      </c>
      <c r="AH463" s="177"/>
      <c r="AI463" s="177"/>
      <c r="AJ463" s="177"/>
      <c r="AK463" s="177">
        <v>4</v>
      </c>
      <c r="AL463" s="177">
        <v>5</v>
      </c>
      <c r="AM463" s="177">
        <v>3.25</v>
      </c>
      <c r="AN463" s="187">
        <v>4.3</v>
      </c>
      <c r="AO463" s="177">
        <v>4.4000000000000004</v>
      </c>
    </row>
    <row r="464" spans="2:41" ht="21" customHeight="1" x14ac:dyDescent="0.2">
      <c r="B464" s="173" t="s">
        <v>460</v>
      </c>
      <c r="C464" s="149" t="s">
        <v>364</v>
      </c>
      <c r="D464" s="149" t="s">
        <v>237</v>
      </c>
      <c r="E464" s="149" t="s">
        <v>49</v>
      </c>
      <c r="F464" s="174">
        <f t="shared" si="29"/>
        <v>28</v>
      </c>
      <c r="G464" s="176">
        <f t="shared" si="30"/>
        <v>1</v>
      </c>
      <c r="H464" s="175">
        <f t="shared" si="31"/>
        <v>2.6857142857142859</v>
      </c>
      <c r="I464" s="176">
        <f t="shared" si="28"/>
        <v>4.4000000000000004</v>
      </c>
      <c r="J464" s="177">
        <v>2.95</v>
      </c>
      <c r="K464" s="177">
        <v>2.7</v>
      </c>
      <c r="L464" s="177">
        <v>2.2000000000000002</v>
      </c>
      <c r="M464" s="177">
        <v>2.9</v>
      </c>
      <c r="N464" s="177">
        <v>2.4500000000000002</v>
      </c>
      <c r="O464" s="177">
        <v>3.1</v>
      </c>
      <c r="P464" s="177">
        <v>2.6</v>
      </c>
      <c r="Q464" s="177">
        <v>1</v>
      </c>
      <c r="R464" s="177"/>
      <c r="S464" s="177">
        <v>2.7</v>
      </c>
      <c r="T464" s="177">
        <v>2.0499999999999998</v>
      </c>
      <c r="U464" s="177">
        <v>2.65</v>
      </c>
      <c r="V464" s="177">
        <v>2.2999999999999998</v>
      </c>
      <c r="W464" s="177">
        <v>2.2999999999999998</v>
      </c>
      <c r="X464" s="177">
        <v>2.5</v>
      </c>
      <c r="Y464" s="177">
        <v>3.3</v>
      </c>
      <c r="Z464" s="177">
        <v>3.25</v>
      </c>
      <c r="AA464" s="177">
        <v>4.4000000000000004</v>
      </c>
      <c r="AB464" s="177">
        <v>2.5</v>
      </c>
      <c r="AC464" s="177">
        <v>2.75</v>
      </c>
      <c r="AD464" s="182">
        <v>2.2000000000000002</v>
      </c>
      <c r="AE464" s="177">
        <v>3.4</v>
      </c>
      <c r="AF464" s="177">
        <v>2.2000000000000002</v>
      </c>
      <c r="AG464" s="177">
        <v>3.75</v>
      </c>
      <c r="AH464" s="177"/>
      <c r="AI464" s="177"/>
      <c r="AJ464" s="177"/>
      <c r="AK464" s="177">
        <v>2</v>
      </c>
      <c r="AL464" s="177">
        <v>3.5</v>
      </c>
      <c r="AM464" s="177">
        <v>2.35</v>
      </c>
      <c r="AN464" s="187">
        <v>3</v>
      </c>
      <c r="AO464" s="177">
        <v>2.2000000000000002</v>
      </c>
    </row>
    <row r="465" spans="2:41" ht="21" customHeight="1" x14ac:dyDescent="0.2">
      <c r="B465" s="173" t="s">
        <v>460</v>
      </c>
      <c r="C465" s="149" t="s">
        <v>364</v>
      </c>
      <c r="D465" s="149" t="s">
        <v>237</v>
      </c>
      <c r="E465" s="149" t="s">
        <v>57</v>
      </c>
      <c r="F465" s="174">
        <f t="shared" si="29"/>
        <v>25</v>
      </c>
      <c r="G465" s="176">
        <f t="shared" si="30"/>
        <v>1</v>
      </c>
      <c r="H465" s="175">
        <f t="shared" si="31"/>
        <v>2.798</v>
      </c>
      <c r="I465" s="176">
        <f t="shared" si="28"/>
        <v>4.5</v>
      </c>
      <c r="J465" s="177">
        <v>2.95</v>
      </c>
      <c r="K465" s="177">
        <v>2.7</v>
      </c>
      <c r="L465" s="177">
        <v>2.2000000000000002</v>
      </c>
      <c r="M465" s="177">
        <v>2.9</v>
      </c>
      <c r="N465" s="177"/>
      <c r="O465" s="177">
        <v>3.1</v>
      </c>
      <c r="P465" s="177">
        <v>3.6</v>
      </c>
      <c r="Q465" s="177">
        <v>3</v>
      </c>
      <c r="R465" s="177"/>
      <c r="S465" s="177">
        <v>2.5</v>
      </c>
      <c r="T465" s="177"/>
      <c r="U465" s="177">
        <v>2.4</v>
      </c>
      <c r="V465" s="177">
        <v>2.2999999999999998</v>
      </c>
      <c r="W465" s="177">
        <v>2.2999999999999998</v>
      </c>
      <c r="X465" s="177">
        <v>1</v>
      </c>
      <c r="Y465" s="177">
        <v>3.3</v>
      </c>
      <c r="Z465" s="177">
        <v>3.25</v>
      </c>
      <c r="AA465" s="177">
        <v>4.4000000000000004</v>
      </c>
      <c r="AB465" s="177">
        <v>2.5</v>
      </c>
      <c r="AC465" s="177">
        <v>2.75</v>
      </c>
      <c r="AD465" s="182"/>
      <c r="AE465" s="177">
        <v>3.4</v>
      </c>
      <c r="AF465" s="177">
        <v>4.5</v>
      </c>
      <c r="AG465" s="177">
        <v>4.3</v>
      </c>
      <c r="AH465" s="177"/>
      <c r="AI465" s="177"/>
      <c r="AJ465" s="177"/>
      <c r="AK465" s="177">
        <v>2</v>
      </c>
      <c r="AL465" s="177">
        <v>4</v>
      </c>
      <c r="AM465" s="177">
        <v>1.4</v>
      </c>
      <c r="AN465" s="187">
        <v>1</v>
      </c>
      <c r="AO465" s="177">
        <v>2.2000000000000002</v>
      </c>
    </row>
    <row r="466" spans="2:41" ht="21" customHeight="1" x14ac:dyDescent="0.2">
      <c r="B466" s="173" t="s">
        <v>460</v>
      </c>
      <c r="C466" s="149" t="s">
        <v>364</v>
      </c>
      <c r="D466" s="149" t="s">
        <v>237</v>
      </c>
      <c r="E466" s="149" t="s">
        <v>43</v>
      </c>
      <c r="F466" s="174">
        <f t="shared" si="29"/>
        <v>20</v>
      </c>
      <c r="G466" s="176">
        <f t="shared" si="30"/>
        <v>0</v>
      </c>
      <c r="H466" s="175">
        <f t="shared" si="31"/>
        <v>2.1775000000000002</v>
      </c>
      <c r="I466" s="176">
        <f t="shared" si="28"/>
        <v>4.4000000000000004</v>
      </c>
      <c r="J466" s="177">
        <v>2.1</v>
      </c>
      <c r="K466" s="177">
        <v>2.7</v>
      </c>
      <c r="L466" s="177">
        <v>0</v>
      </c>
      <c r="M466" s="177"/>
      <c r="N466" s="177"/>
      <c r="O466" s="177">
        <v>3.1</v>
      </c>
      <c r="P466" s="177"/>
      <c r="Q466" s="177">
        <v>1</v>
      </c>
      <c r="R466" s="177"/>
      <c r="S466" s="177">
        <v>2.5</v>
      </c>
      <c r="T466" s="177"/>
      <c r="U466" s="177">
        <v>2.4</v>
      </c>
      <c r="V466" s="177"/>
      <c r="W466" s="177"/>
      <c r="X466" s="177">
        <v>1</v>
      </c>
      <c r="Y466" s="177">
        <v>3.3</v>
      </c>
      <c r="Z466" s="177">
        <v>0.5</v>
      </c>
      <c r="AA466" s="177">
        <v>4.4000000000000004</v>
      </c>
      <c r="AB466" s="177">
        <v>2.5</v>
      </c>
      <c r="AC466" s="177"/>
      <c r="AD466" s="182">
        <v>1.5</v>
      </c>
      <c r="AE466" s="177">
        <v>3.4</v>
      </c>
      <c r="AF466" s="177">
        <v>0.5</v>
      </c>
      <c r="AG466" s="177">
        <v>2.4500000000000002</v>
      </c>
      <c r="AH466" s="177"/>
      <c r="AI466" s="177"/>
      <c r="AJ466" s="177"/>
      <c r="AK466" s="177"/>
      <c r="AL466" s="177">
        <v>4</v>
      </c>
      <c r="AM466" s="177">
        <v>2</v>
      </c>
      <c r="AN466" s="187">
        <v>2</v>
      </c>
      <c r="AO466" s="177">
        <v>2.2000000000000002</v>
      </c>
    </row>
    <row r="467" spans="2:41" ht="21" customHeight="1" x14ac:dyDescent="0.2">
      <c r="B467" s="173" t="s">
        <v>388</v>
      </c>
      <c r="C467" s="149" t="s">
        <v>365</v>
      </c>
      <c r="D467" s="149" t="s">
        <v>237</v>
      </c>
      <c r="E467" s="149" t="s">
        <v>48</v>
      </c>
      <c r="F467" s="174">
        <f t="shared" si="29"/>
        <v>25</v>
      </c>
      <c r="G467" s="176">
        <f t="shared" si="30"/>
        <v>4.96</v>
      </c>
      <c r="H467" s="175">
        <f t="shared" si="31"/>
        <v>6.8455999999999992</v>
      </c>
      <c r="I467" s="176">
        <f t="shared" si="28"/>
        <v>13.6</v>
      </c>
      <c r="J467" s="177">
        <v>8.3000000000000007</v>
      </c>
      <c r="K467" s="177">
        <v>5.9</v>
      </c>
      <c r="L467" s="177">
        <v>5.3</v>
      </c>
      <c r="M467" s="177">
        <v>5.5</v>
      </c>
      <c r="N467" s="177">
        <v>5.8</v>
      </c>
      <c r="O467" s="177">
        <v>5.5</v>
      </c>
      <c r="P467" s="177">
        <v>7.49</v>
      </c>
      <c r="Q467" s="177"/>
      <c r="R467" s="177"/>
      <c r="S467" s="177">
        <v>5.85</v>
      </c>
      <c r="T467" s="177">
        <v>5.86</v>
      </c>
      <c r="U467" s="177">
        <v>5</v>
      </c>
      <c r="V467" s="177">
        <v>7</v>
      </c>
      <c r="W467" s="177">
        <v>13.6</v>
      </c>
      <c r="X467" s="177">
        <v>4.96</v>
      </c>
      <c r="Y467" s="177">
        <v>6.7</v>
      </c>
      <c r="Z467" s="177">
        <v>10.199999999999999</v>
      </c>
      <c r="AA467" s="177"/>
      <c r="AB467" s="177">
        <v>7.7</v>
      </c>
      <c r="AC467" s="177">
        <v>6.5</v>
      </c>
      <c r="AD467" s="182">
        <v>11</v>
      </c>
      <c r="AE467" s="177">
        <v>6.63</v>
      </c>
      <c r="AF467" s="177">
        <v>5.5</v>
      </c>
      <c r="AG467" s="177">
        <v>5.15</v>
      </c>
      <c r="AH467" s="177"/>
      <c r="AI467" s="177"/>
      <c r="AJ467" s="177"/>
      <c r="AK467" s="177">
        <v>6.35</v>
      </c>
      <c r="AL467" s="177">
        <v>6.1</v>
      </c>
      <c r="AM467" s="177"/>
      <c r="AN467" s="187">
        <v>5.15</v>
      </c>
      <c r="AO467" s="177">
        <v>8.1</v>
      </c>
    </row>
    <row r="468" spans="2:41" ht="21" customHeight="1" x14ac:dyDescent="0.2">
      <c r="B468" s="173" t="s">
        <v>388</v>
      </c>
      <c r="C468" s="149" t="s">
        <v>365</v>
      </c>
      <c r="D468" s="149" t="s">
        <v>237</v>
      </c>
      <c r="E468" s="149" t="s">
        <v>49</v>
      </c>
      <c r="F468" s="174">
        <f t="shared" si="29"/>
        <v>23</v>
      </c>
      <c r="G468" s="176">
        <f t="shared" si="30"/>
        <v>4</v>
      </c>
      <c r="H468" s="175">
        <f t="shared" si="31"/>
        <v>5.2213043478260861</v>
      </c>
      <c r="I468" s="176">
        <f t="shared" si="28"/>
        <v>11</v>
      </c>
      <c r="J468" s="177">
        <v>5.7</v>
      </c>
      <c r="K468" s="177">
        <v>4.3</v>
      </c>
      <c r="L468" s="177">
        <v>4.8</v>
      </c>
      <c r="M468" s="177"/>
      <c r="N468" s="177">
        <v>4.8</v>
      </c>
      <c r="O468" s="177">
        <v>4.4000000000000004</v>
      </c>
      <c r="P468" s="177">
        <v>5.25</v>
      </c>
      <c r="Q468" s="177"/>
      <c r="R468" s="177"/>
      <c r="S468" s="177">
        <v>5.85</v>
      </c>
      <c r="T468" s="177">
        <v>4.8</v>
      </c>
      <c r="U468" s="177">
        <v>4</v>
      </c>
      <c r="V468" s="177">
        <v>5.2</v>
      </c>
      <c r="W468" s="177">
        <v>5.3</v>
      </c>
      <c r="X468" s="177">
        <v>4.96</v>
      </c>
      <c r="Y468" s="177">
        <v>4.7</v>
      </c>
      <c r="Z468" s="177">
        <v>5.0999999999999996</v>
      </c>
      <c r="AA468" s="177"/>
      <c r="AB468" s="177">
        <v>5.7</v>
      </c>
      <c r="AC468" s="177">
        <v>5.25</v>
      </c>
      <c r="AD468" s="182">
        <v>11</v>
      </c>
      <c r="AE468" s="177">
        <v>6.63</v>
      </c>
      <c r="AF468" s="177">
        <v>4.8499999999999996</v>
      </c>
      <c r="AG468" s="177">
        <v>4.0999999999999996</v>
      </c>
      <c r="AH468" s="177"/>
      <c r="AI468" s="177"/>
      <c r="AJ468" s="177"/>
      <c r="AK468" s="177"/>
      <c r="AL468" s="177">
        <v>5.0999999999999996</v>
      </c>
      <c r="AM468" s="177"/>
      <c r="AN468" s="187">
        <v>4.25</v>
      </c>
      <c r="AO468" s="177">
        <v>4.05</v>
      </c>
    </row>
    <row r="469" spans="2:41" ht="21" customHeight="1" x14ac:dyDescent="0.2">
      <c r="B469" s="173" t="s">
        <v>388</v>
      </c>
      <c r="C469" s="149" t="s">
        <v>365</v>
      </c>
      <c r="D469" s="149" t="s">
        <v>237</v>
      </c>
      <c r="E469" s="149" t="s">
        <v>57</v>
      </c>
      <c r="F469" s="174">
        <f t="shared" si="29"/>
        <v>18</v>
      </c>
      <c r="G469" s="176">
        <f t="shared" si="30"/>
        <v>3.2</v>
      </c>
      <c r="H469" s="175">
        <f t="shared" si="31"/>
        <v>5.480555555555557</v>
      </c>
      <c r="I469" s="176">
        <f t="shared" si="28"/>
        <v>11</v>
      </c>
      <c r="J469" s="177">
        <v>4.6500000000000004</v>
      </c>
      <c r="K469" s="177">
        <v>4.3</v>
      </c>
      <c r="L469" s="177">
        <v>5.3</v>
      </c>
      <c r="M469" s="177">
        <v>5.5</v>
      </c>
      <c r="N469" s="177"/>
      <c r="O469" s="177">
        <v>4.4000000000000004</v>
      </c>
      <c r="P469" s="177"/>
      <c r="Q469" s="177"/>
      <c r="R469" s="177"/>
      <c r="S469" s="177">
        <v>5.85</v>
      </c>
      <c r="T469" s="177"/>
      <c r="U469" s="177"/>
      <c r="V469" s="177">
        <v>5.2</v>
      </c>
      <c r="W469" s="177">
        <v>8.1999999999999993</v>
      </c>
      <c r="X469" s="177"/>
      <c r="Y469" s="177">
        <v>4.5</v>
      </c>
      <c r="Z469" s="177">
        <v>5.0999999999999996</v>
      </c>
      <c r="AA469" s="177"/>
      <c r="AB469" s="177">
        <v>5.7</v>
      </c>
      <c r="AC469" s="177">
        <v>6.5</v>
      </c>
      <c r="AD469" s="182">
        <v>11</v>
      </c>
      <c r="AE469" s="177"/>
      <c r="AF469" s="177">
        <v>5.5</v>
      </c>
      <c r="AG469" s="177">
        <v>4.5999999999999996</v>
      </c>
      <c r="AH469" s="177"/>
      <c r="AI469" s="177"/>
      <c r="AJ469" s="177"/>
      <c r="AK469" s="177">
        <v>3.2</v>
      </c>
      <c r="AL469" s="177"/>
      <c r="AM469" s="177"/>
      <c r="AN469" s="187">
        <v>5.15</v>
      </c>
      <c r="AO469" s="177">
        <v>4</v>
      </c>
    </row>
    <row r="470" spans="2:41" ht="21" customHeight="1" x14ac:dyDescent="0.2">
      <c r="B470" s="173" t="s">
        <v>388</v>
      </c>
      <c r="C470" s="149" t="s">
        <v>365</v>
      </c>
      <c r="D470" s="149" t="s">
        <v>237</v>
      </c>
      <c r="E470" s="149" t="s">
        <v>43</v>
      </c>
      <c r="F470" s="174">
        <f t="shared" si="29"/>
        <v>15</v>
      </c>
      <c r="G470" s="176">
        <f t="shared" si="30"/>
        <v>0.5</v>
      </c>
      <c r="H470" s="175">
        <f t="shared" si="31"/>
        <v>4.3866666666666667</v>
      </c>
      <c r="I470" s="176">
        <f t="shared" si="28"/>
        <v>8.5</v>
      </c>
      <c r="J470" s="177">
        <v>3.3</v>
      </c>
      <c r="K470" s="177">
        <v>4.3</v>
      </c>
      <c r="L470" s="177">
        <v>5.3</v>
      </c>
      <c r="M470" s="177"/>
      <c r="N470" s="177"/>
      <c r="O470" s="177">
        <v>4.4000000000000004</v>
      </c>
      <c r="P470" s="177"/>
      <c r="Q470" s="177"/>
      <c r="R470" s="177"/>
      <c r="S470" s="177">
        <v>2.95</v>
      </c>
      <c r="T470" s="177"/>
      <c r="U470" s="177">
        <v>2.5</v>
      </c>
      <c r="V470" s="177"/>
      <c r="W470" s="177">
        <v>8.1999999999999993</v>
      </c>
      <c r="X470" s="177"/>
      <c r="Y470" s="177">
        <v>4.5</v>
      </c>
      <c r="Z470" s="177">
        <v>0.5</v>
      </c>
      <c r="AA470" s="177"/>
      <c r="AB470" s="177">
        <v>5.7</v>
      </c>
      <c r="AC470" s="177"/>
      <c r="AD470" s="182">
        <v>8.5</v>
      </c>
      <c r="AE470" s="177"/>
      <c r="AF470" s="177">
        <v>5.5</v>
      </c>
      <c r="AG470" s="177">
        <v>4.0999999999999996</v>
      </c>
      <c r="AH470" s="177"/>
      <c r="AI470" s="177"/>
      <c r="AJ470" s="177"/>
      <c r="AK470" s="177"/>
      <c r="AL470" s="177"/>
      <c r="AM470" s="177"/>
      <c r="AN470" s="187">
        <v>2</v>
      </c>
      <c r="AO470" s="177">
        <v>4.05</v>
      </c>
    </row>
    <row r="471" spans="2:41" ht="21" customHeight="1" x14ac:dyDescent="0.2">
      <c r="B471" s="173" t="s">
        <v>389</v>
      </c>
      <c r="C471" s="149"/>
      <c r="D471" s="149" t="s">
        <v>339</v>
      </c>
      <c r="E471" s="149" t="s">
        <v>48</v>
      </c>
      <c r="F471" s="174">
        <f t="shared" si="29"/>
        <v>24</v>
      </c>
      <c r="G471" s="176">
        <f t="shared" si="30"/>
        <v>4</v>
      </c>
      <c r="H471" s="175">
        <f t="shared" si="31"/>
        <v>5.6854166666666677</v>
      </c>
      <c r="I471" s="176">
        <f t="shared" si="28"/>
        <v>7.8</v>
      </c>
      <c r="J471" s="177">
        <v>6.2</v>
      </c>
      <c r="K471" s="177">
        <v>5.9</v>
      </c>
      <c r="L471" s="177">
        <v>4.8</v>
      </c>
      <c r="M471" s="177">
        <v>5.5</v>
      </c>
      <c r="N471" s="177">
        <v>6.7</v>
      </c>
      <c r="O471" s="177">
        <v>5.4</v>
      </c>
      <c r="P471" s="177">
        <v>7.8</v>
      </c>
      <c r="Q471" s="177"/>
      <c r="R471" s="177"/>
      <c r="S471" s="177">
        <v>4.5</v>
      </c>
      <c r="T471" s="177">
        <v>4.6500000000000004</v>
      </c>
      <c r="U471" s="177">
        <v>5.75</v>
      </c>
      <c r="V471" s="177">
        <v>5.8</v>
      </c>
      <c r="W471" s="177"/>
      <c r="X471" s="177">
        <v>4</v>
      </c>
      <c r="Y471" s="177">
        <v>6.7</v>
      </c>
      <c r="Z471" s="177">
        <v>6.4</v>
      </c>
      <c r="AA471" s="177"/>
      <c r="AB471" s="177">
        <v>6</v>
      </c>
      <c r="AC471" s="177">
        <v>5.5</v>
      </c>
      <c r="AD471" s="182"/>
      <c r="AE471" s="177">
        <v>5</v>
      </c>
      <c r="AF471" s="177">
        <v>6.2</v>
      </c>
      <c r="AG471" s="177">
        <v>5.9</v>
      </c>
      <c r="AH471" s="177"/>
      <c r="AI471" s="177"/>
      <c r="AJ471" s="177"/>
      <c r="AK471" s="177">
        <v>5.85</v>
      </c>
      <c r="AL471" s="177">
        <v>6</v>
      </c>
      <c r="AM471" s="177">
        <v>5</v>
      </c>
      <c r="AN471" s="187">
        <v>5.5</v>
      </c>
      <c r="AO471" s="177">
        <v>5.4</v>
      </c>
    </row>
    <row r="472" spans="2:41" ht="21" customHeight="1" x14ac:dyDescent="0.2">
      <c r="B472" s="173" t="s">
        <v>389</v>
      </c>
      <c r="C472" s="149"/>
      <c r="D472" s="149" t="s">
        <v>339</v>
      </c>
      <c r="E472" s="149" t="s">
        <v>49</v>
      </c>
      <c r="F472" s="174">
        <f t="shared" si="29"/>
        <v>16</v>
      </c>
      <c r="G472" s="176">
        <f t="shared" si="30"/>
        <v>2.7</v>
      </c>
      <c r="H472" s="175">
        <f t="shared" si="31"/>
        <v>3.9187500000000002</v>
      </c>
      <c r="I472" s="176">
        <f t="shared" si="28"/>
        <v>5</v>
      </c>
      <c r="J472" s="177">
        <v>3.95</v>
      </c>
      <c r="K472" s="177">
        <v>4.3</v>
      </c>
      <c r="L472" s="177"/>
      <c r="M472" s="177">
        <v>4.25</v>
      </c>
      <c r="N472" s="177"/>
      <c r="O472" s="177">
        <v>4.2</v>
      </c>
      <c r="P472" s="177"/>
      <c r="Q472" s="177"/>
      <c r="R472" s="177"/>
      <c r="S472" s="177"/>
      <c r="T472" s="177"/>
      <c r="U472" s="177">
        <v>3.8</v>
      </c>
      <c r="V472" s="177">
        <v>4</v>
      </c>
      <c r="W472" s="177"/>
      <c r="X472" s="177"/>
      <c r="Y472" s="177">
        <v>5</v>
      </c>
      <c r="Z472" s="177">
        <v>3.3</v>
      </c>
      <c r="AA472" s="177"/>
      <c r="AB472" s="177">
        <v>4.0999999999999996</v>
      </c>
      <c r="AC472" s="177">
        <v>2.75</v>
      </c>
      <c r="AD472" s="182"/>
      <c r="AE472" s="177">
        <v>3.5</v>
      </c>
      <c r="AF472" s="177"/>
      <c r="AG472" s="177">
        <v>4.5999999999999996</v>
      </c>
      <c r="AH472" s="177"/>
      <c r="AI472" s="177"/>
      <c r="AJ472" s="177"/>
      <c r="AK472" s="177">
        <v>2.95</v>
      </c>
      <c r="AL472" s="177"/>
      <c r="AM472" s="177">
        <v>5</v>
      </c>
      <c r="AN472" s="187">
        <v>4.3</v>
      </c>
      <c r="AO472" s="177">
        <v>2.7</v>
      </c>
    </row>
    <row r="473" spans="2:41" ht="21" customHeight="1" x14ac:dyDescent="0.2">
      <c r="B473" s="173" t="s">
        <v>389</v>
      </c>
      <c r="C473" s="149"/>
      <c r="D473" s="149" t="s">
        <v>339</v>
      </c>
      <c r="E473" s="149" t="s">
        <v>57</v>
      </c>
      <c r="F473" s="174">
        <f t="shared" si="29"/>
        <v>20</v>
      </c>
      <c r="G473" s="176">
        <f t="shared" si="30"/>
        <v>2.7</v>
      </c>
      <c r="H473" s="175">
        <f t="shared" si="31"/>
        <v>4.2025000000000006</v>
      </c>
      <c r="I473" s="176">
        <f t="shared" si="28"/>
        <v>6.2</v>
      </c>
      <c r="J473" s="177">
        <v>3.95</v>
      </c>
      <c r="K473" s="177">
        <v>4.3</v>
      </c>
      <c r="L473" s="177">
        <v>4.8</v>
      </c>
      <c r="M473" s="177">
        <v>4.25</v>
      </c>
      <c r="N473" s="177"/>
      <c r="O473" s="177">
        <v>4.2</v>
      </c>
      <c r="P473" s="177"/>
      <c r="Q473" s="177"/>
      <c r="R473" s="177"/>
      <c r="S473" s="177"/>
      <c r="T473" s="177"/>
      <c r="U473" s="177">
        <v>3.45</v>
      </c>
      <c r="V473" s="177">
        <v>4</v>
      </c>
      <c r="W473" s="177"/>
      <c r="X473" s="177">
        <v>4</v>
      </c>
      <c r="Y473" s="177">
        <v>4.7</v>
      </c>
      <c r="Z473" s="177">
        <v>3.3</v>
      </c>
      <c r="AA473" s="177"/>
      <c r="AB473" s="177">
        <v>4.0999999999999996</v>
      </c>
      <c r="AC473" s="177">
        <v>2.75</v>
      </c>
      <c r="AD473" s="182"/>
      <c r="AE473" s="177">
        <v>3.5</v>
      </c>
      <c r="AF473" s="177">
        <v>6.2</v>
      </c>
      <c r="AG473" s="177">
        <v>5.4</v>
      </c>
      <c r="AH473" s="177"/>
      <c r="AI473" s="177"/>
      <c r="AJ473" s="177"/>
      <c r="AK473" s="177">
        <v>2.95</v>
      </c>
      <c r="AL473" s="177">
        <v>5</v>
      </c>
      <c r="AM473" s="177">
        <v>5</v>
      </c>
      <c r="AN473" s="187">
        <v>5.5</v>
      </c>
      <c r="AO473" s="177">
        <v>2.7</v>
      </c>
    </row>
    <row r="474" spans="2:41" ht="21" customHeight="1" x14ac:dyDescent="0.2">
      <c r="B474" s="173" t="s">
        <v>389</v>
      </c>
      <c r="C474" s="149"/>
      <c r="D474" s="149" t="s">
        <v>339</v>
      </c>
      <c r="E474" s="149" t="s">
        <v>43</v>
      </c>
      <c r="F474" s="174">
        <f t="shared" si="29"/>
        <v>15</v>
      </c>
      <c r="G474" s="176">
        <f t="shared" si="30"/>
        <v>0.5</v>
      </c>
      <c r="H474" s="175">
        <f t="shared" si="31"/>
        <v>3.4266666666666672</v>
      </c>
      <c r="I474" s="176">
        <f t="shared" si="28"/>
        <v>5</v>
      </c>
      <c r="J474" s="177">
        <v>2.5</v>
      </c>
      <c r="K474" s="177">
        <v>4.3</v>
      </c>
      <c r="L474" s="177">
        <v>4.8</v>
      </c>
      <c r="M474" s="177"/>
      <c r="N474" s="177"/>
      <c r="O474" s="177">
        <v>4.2</v>
      </c>
      <c r="P474" s="177"/>
      <c r="Q474" s="177"/>
      <c r="R474" s="177"/>
      <c r="S474" s="177"/>
      <c r="T474" s="177"/>
      <c r="U474" s="177"/>
      <c r="V474" s="177"/>
      <c r="W474" s="177"/>
      <c r="X474" s="177">
        <v>4</v>
      </c>
      <c r="Y474" s="177">
        <v>4.7</v>
      </c>
      <c r="Z474" s="177">
        <v>0.5</v>
      </c>
      <c r="AA474" s="177"/>
      <c r="AB474" s="177">
        <v>4.0999999999999996</v>
      </c>
      <c r="AC474" s="177"/>
      <c r="AD474" s="182"/>
      <c r="AE474" s="177">
        <v>3.5</v>
      </c>
      <c r="AF474" s="177">
        <v>0.5</v>
      </c>
      <c r="AG474" s="177">
        <v>3.6</v>
      </c>
      <c r="AH474" s="177"/>
      <c r="AI474" s="177"/>
      <c r="AJ474" s="177"/>
      <c r="AK474" s="177"/>
      <c r="AL474" s="177">
        <v>5</v>
      </c>
      <c r="AM474" s="177">
        <v>5</v>
      </c>
      <c r="AN474" s="187">
        <v>2</v>
      </c>
      <c r="AO474" s="177">
        <v>2.7</v>
      </c>
    </row>
    <row r="475" spans="2:41" ht="21" customHeight="1" x14ac:dyDescent="0.2">
      <c r="B475" s="173" t="s">
        <v>461</v>
      </c>
      <c r="C475" s="149" t="s">
        <v>403</v>
      </c>
      <c r="D475" s="149" t="s">
        <v>339</v>
      </c>
      <c r="E475" s="149" t="s">
        <v>48</v>
      </c>
      <c r="F475" s="174">
        <f t="shared" si="29"/>
        <v>24</v>
      </c>
      <c r="G475" s="176">
        <f t="shared" si="30"/>
        <v>26.8</v>
      </c>
      <c r="H475" s="175">
        <f t="shared" si="31"/>
        <v>90.200416666666669</v>
      </c>
      <c r="I475" s="176">
        <f t="shared" si="28"/>
        <v>190.35</v>
      </c>
      <c r="J475" s="177"/>
      <c r="K475" s="177">
        <v>96</v>
      </c>
      <c r="L475" s="177">
        <v>71.8</v>
      </c>
      <c r="M475" s="177">
        <v>93</v>
      </c>
      <c r="N475" s="177"/>
      <c r="O475" s="177">
        <v>95</v>
      </c>
      <c r="P475" s="177">
        <v>84.86</v>
      </c>
      <c r="Q475" s="177"/>
      <c r="R475" s="177"/>
      <c r="S475" s="177">
        <v>90.5</v>
      </c>
      <c r="T475" s="177">
        <v>26.8</v>
      </c>
      <c r="U475" s="177">
        <v>85</v>
      </c>
      <c r="V475" s="177">
        <v>87</v>
      </c>
      <c r="W475" s="177"/>
      <c r="X475" s="177">
        <v>80</v>
      </c>
      <c r="Y475" s="177">
        <v>120</v>
      </c>
      <c r="Z475" s="177">
        <v>84.7</v>
      </c>
      <c r="AA475" s="177">
        <v>98.7</v>
      </c>
      <c r="AB475" s="177"/>
      <c r="AC475" s="177">
        <v>110</v>
      </c>
      <c r="AD475" s="182">
        <v>100</v>
      </c>
      <c r="AE475" s="177">
        <v>100</v>
      </c>
      <c r="AF475" s="177">
        <v>85.5</v>
      </c>
      <c r="AG475" s="177"/>
      <c r="AH475" s="177"/>
      <c r="AI475" s="177">
        <v>112.5</v>
      </c>
      <c r="AJ475" s="177">
        <v>73.3</v>
      </c>
      <c r="AK475" s="177">
        <v>190.35</v>
      </c>
      <c r="AL475" s="177">
        <v>80</v>
      </c>
      <c r="AM475" s="177">
        <v>77.2</v>
      </c>
      <c r="AN475" s="187">
        <v>47</v>
      </c>
      <c r="AO475" s="177">
        <v>75.599999999999994</v>
      </c>
    </row>
    <row r="476" spans="2:41" ht="21" customHeight="1" x14ac:dyDescent="0.2">
      <c r="B476" s="173" t="s">
        <v>461</v>
      </c>
      <c r="C476" s="149" t="s">
        <v>403</v>
      </c>
      <c r="D476" s="149" t="s">
        <v>339</v>
      </c>
      <c r="E476" s="149" t="s">
        <v>49</v>
      </c>
      <c r="F476" s="174">
        <f t="shared" si="29"/>
        <v>21</v>
      </c>
      <c r="G476" s="176">
        <f t="shared" si="30"/>
        <v>26.8</v>
      </c>
      <c r="H476" s="175">
        <f t="shared" si="31"/>
        <v>76.88095238095238</v>
      </c>
      <c r="I476" s="176">
        <f t="shared" si="28"/>
        <v>120</v>
      </c>
      <c r="J476" s="177"/>
      <c r="K476" s="177">
        <v>96</v>
      </c>
      <c r="L476" s="177">
        <v>71.8</v>
      </c>
      <c r="M476" s="177">
        <v>93</v>
      </c>
      <c r="N476" s="177"/>
      <c r="O476" s="177">
        <v>57</v>
      </c>
      <c r="P476" s="177"/>
      <c r="Q476" s="177"/>
      <c r="R476" s="177"/>
      <c r="S476" s="177"/>
      <c r="T476" s="177">
        <v>26.8</v>
      </c>
      <c r="U476" s="177">
        <v>85</v>
      </c>
      <c r="V476" s="177">
        <v>87</v>
      </c>
      <c r="W476" s="177"/>
      <c r="X476" s="177">
        <v>80</v>
      </c>
      <c r="Y476" s="177">
        <v>120</v>
      </c>
      <c r="Z476" s="177">
        <v>42.35</v>
      </c>
      <c r="AA476" s="177"/>
      <c r="AB476" s="177"/>
      <c r="AC476" s="177">
        <v>110</v>
      </c>
      <c r="AD476" s="182">
        <v>100</v>
      </c>
      <c r="AE476" s="177">
        <v>100</v>
      </c>
      <c r="AF476" s="177">
        <v>85.5</v>
      </c>
      <c r="AG476" s="177"/>
      <c r="AH476" s="177"/>
      <c r="AI476" s="177">
        <v>88.2</v>
      </c>
      <c r="AJ476" s="177">
        <v>73.3</v>
      </c>
      <c r="AK476" s="177">
        <v>95.15</v>
      </c>
      <c r="AL476" s="177">
        <v>80</v>
      </c>
      <c r="AM476" s="177">
        <v>38.6</v>
      </c>
      <c r="AN476" s="187">
        <v>47</v>
      </c>
      <c r="AO476" s="177">
        <v>37.799999999999997</v>
      </c>
    </row>
    <row r="477" spans="2:41" ht="21" customHeight="1" x14ac:dyDescent="0.2">
      <c r="B477" s="173" t="s">
        <v>461</v>
      </c>
      <c r="C477" s="149" t="s">
        <v>403</v>
      </c>
      <c r="D477" s="149" t="s">
        <v>339</v>
      </c>
      <c r="E477" s="149" t="s">
        <v>57</v>
      </c>
      <c r="F477" s="174">
        <f t="shared" si="29"/>
        <v>19</v>
      </c>
      <c r="G477" s="176">
        <f t="shared" si="30"/>
        <v>37.799999999999997</v>
      </c>
      <c r="H477" s="175">
        <f t="shared" si="31"/>
        <v>80.586842105263159</v>
      </c>
      <c r="I477" s="176">
        <f t="shared" si="28"/>
        <v>120</v>
      </c>
      <c r="J477" s="177"/>
      <c r="K477" s="177">
        <v>96</v>
      </c>
      <c r="L477" s="177">
        <v>71.8</v>
      </c>
      <c r="M477" s="177">
        <v>93</v>
      </c>
      <c r="N477" s="177"/>
      <c r="O477" s="177">
        <v>57</v>
      </c>
      <c r="P477" s="177"/>
      <c r="Q477" s="177"/>
      <c r="R477" s="177"/>
      <c r="S477" s="177"/>
      <c r="T477" s="177"/>
      <c r="U477" s="177">
        <v>85</v>
      </c>
      <c r="V477" s="177">
        <v>87</v>
      </c>
      <c r="W477" s="177"/>
      <c r="X477" s="177">
        <v>80</v>
      </c>
      <c r="Y477" s="177">
        <v>120</v>
      </c>
      <c r="Z477" s="177">
        <v>42.35</v>
      </c>
      <c r="AA477" s="177"/>
      <c r="AB477" s="177"/>
      <c r="AC477" s="177">
        <v>110</v>
      </c>
      <c r="AD477" s="182">
        <v>100</v>
      </c>
      <c r="AE477" s="177">
        <v>100</v>
      </c>
      <c r="AF477" s="177">
        <v>85.5</v>
      </c>
      <c r="AG477" s="177"/>
      <c r="AH477" s="177"/>
      <c r="AI477" s="177">
        <v>88.2</v>
      </c>
      <c r="AJ477" s="177">
        <v>73.3</v>
      </c>
      <c r="AK477" s="177"/>
      <c r="AL477" s="177">
        <v>80</v>
      </c>
      <c r="AM477" s="177">
        <v>77.2</v>
      </c>
      <c r="AN477" s="187">
        <v>47</v>
      </c>
      <c r="AO477" s="177">
        <v>37.799999999999997</v>
      </c>
    </row>
    <row r="478" spans="2:41" ht="21" customHeight="1" x14ac:dyDescent="0.2">
      <c r="B478" s="173" t="s">
        <v>461</v>
      </c>
      <c r="C478" s="149" t="s">
        <v>403</v>
      </c>
      <c r="D478" s="149" t="s">
        <v>339</v>
      </c>
      <c r="E478" s="149" t="s">
        <v>43</v>
      </c>
      <c r="F478" s="174">
        <f t="shared" si="29"/>
        <v>15</v>
      </c>
      <c r="G478" s="176">
        <f t="shared" si="30"/>
        <v>37.799999999999997</v>
      </c>
      <c r="H478" s="175">
        <f t="shared" si="31"/>
        <v>78.98</v>
      </c>
      <c r="I478" s="176">
        <f t="shared" si="28"/>
        <v>120</v>
      </c>
      <c r="J478" s="177"/>
      <c r="K478" s="177">
        <v>96</v>
      </c>
      <c r="L478" s="177">
        <v>71.8</v>
      </c>
      <c r="M478" s="177"/>
      <c r="N478" s="177"/>
      <c r="O478" s="177">
        <v>57</v>
      </c>
      <c r="P478" s="177"/>
      <c r="Q478" s="177"/>
      <c r="R478" s="177"/>
      <c r="S478" s="177"/>
      <c r="T478" s="177"/>
      <c r="U478" s="177"/>
      <c r="V478" s="177"/>
      <c r="W478" s="177"/>
      <c r="X478" s="177">
        <v>80</v>
      </c>
      <c r="Y478" s="177">
        <v>120</v>
      </c>
      <c r="Z478" s="177">
        <v>46.6</v>
      </c>
      <c r="AA478" s="177"/>
      <c r="AB478" s="177"/>
      <c r="AC478" s="177"/>
      <c r="AD478" s="182">
        <v>100</v>
      </c>
      <c r="AE478" s="177">
        <v>100</v>
      </c>
      <c r="AF478" s="177">
        <v>85.5</v>
      </c>
      <c r="AG478" s="177"/>
      <c r="AH478" s="177"/>
      <c r="AI478" s="177">
        <v>112.5</v>
      </c>
      <c r="AJ478" s="177">
        <v>73.3</v>
      </c>
      <c r="AK478" s="177"/>
      <c r="AL478" s="177">
        <v>80</v>
      </c>
      <c r="AM478" s="177">
        <v>77.2</v>
      </c>
      <c r="AN478" s="187">
        <v>47</v>
      </c>
      <c r="AO478" s="177">
        <v>37.799999999999997</v>
      </c>
    </row>
    <row r="479" spans="2:41" ht="21" customHeight="1" x14ac:dyDescent="0.2">
      <c r="B479" s="173" t="s">
        <v>428</v>
      </c>
      <c r="C479" s="149" t="s">
        <v>409</v>
      </c>
      <c r="D479" s="149" t="s">
        <v>237</v>
      </c>
      <c r="E479" s="149" t="s">
        <v>48</v>
      </c>
      <c r="F479" s="174">
        <f t="shared" si="29"/>
        <v>20</v>
      </c>
      <c r="G479" s="176">
        <f t="shared" si="30"/>
        <v>6</v>
      </c>
      <c r="H479" s="175">
        <f t="shared" si="31"/>
        <v>15.082000000000003</v>
      </c>
      <c r="I479" s="176">
        <f t="shared" si="28"/>
        <v>31.7</v>
      </c>
      <c r="J479" s="177">
        <v>18.649999999999999</v>
      </c>
      <c r="K479" s="177">
        <v>17</v>
      </c>
      <c r="L479" s="177">
        <v>7.2</v>
      </c>
      <c r="M479" s="177">
        <v>12</v>
      </c>
      <c r="N479" s="177"/>
      <c r="O479" s="177">
        <v>19</v>
      </c>
      <c r="P479" s="177">
        <v>10.61</v>
      </c>
      <c r="Q479" s="177">
        <v>10</v>
      </c>
      <c r="R479" s="177"/>
      <c r="S479" s="177"/>
      <c r="T479" s="177"/>
      <c r="U479" s="177">
        <v>10.5</v>
      </c>
      <c r="V479" s="177">
        <v>12.45</v>
      </c>
      <c r="W479" s="177"/>
      <c r="X479" s="177">
        <v>15</v>
      </c>
      <c r="Y479" s="177">
        <v>20</v>
      </c>
      <c r="Z479" s="177"/>
      <c r="AA479" s="177">
        <v>8.93</v>
      </c>
      <c r="AB479" s="177">
        <v>19.8</v>
      </c>
      <c r="AC479" s="177"/>
      <c r="AD479" s="182"/>
      <c r="AE479" s="177">
        <v>20</v>
      </c>
      <c r="AF479" s="177"/>
      <c r="AG479" s="177">
        <v>11.55</v>
      </c>
      <c r="AH479" s="177"/>
      <c r="AI479" s="177">
        <v>18.75</v>
      </c>
      <c r="AJ479" s="177"/>
      <c r="AK479" s="177">
        <v>31.7</v>
      </c>
      <c r="AL479" s="177">
        <v>17</v>
      </c>
      <c r="AM479" s="177">
        <v>15.5</v>
      </c>
      <c r="AN479" s="187"/>
      <c r="AO479" s="177">
        <v>6</v>
      </c>
    </row>
    <row r="480" spans="2:41" ht="21" customHeight="1" x14ac:dyDescent="0.2">
      <c r="B480" s="173" t="s">
        <v>428</v>
      </c>
      <c r="C480" s="149" t="s">
        <v>409</v>
      </c>
      <c r="D480" s="149" t="s">
        <v>237</v>
      </c>
      <c r="E480" s="149" t="s">
        <v>49</v>
      </c>
      <c r="F480" s="174">
        <f t="shared" si="29"/>
        <v>17</v>
      </c>
      <c r="G480" s="176">
        <f t="shared" si="30"/>
        <v>3</v>
      </c>
      <c r="H480" s="175">
        <f t="shared" si="31"/>
        <v>12.320588235294117</v>
      </c>
      <c r="I480" s="176">
        <f t="shared" ref="I480:I511" si="32">MAX(J480:AO480)</f>
        <v>20</v>
      </c>
      <c r="J480" s="177">
        <v>18.649999999999999</v>
      </c>
      <c r="K480" s="177">
        <v>9.5</v>
      </c>
      <c r="L480" s="177">
        <v>7.2</v>
      </c>
      <c r="M480" s="177">
        <v>12</v>
      </c>
      <c r="N480" s="177"/>
      <c r="O480" s="177">
        <v>13</v>
      </c>
      <c r="P480" s="177"/>
      <c r="Q480" s="177">
        <v>10</v>
      </c>
      <c r="R480" s="177"/>
      <c r="S480" s="177"/>
      <c r="T480" s="177"/>
      <c r="U480" s="177">
        <v>10.5</v>
      </c>
      <c r="V480" s="177">
        <v>12.45</v>
      </c>
      <c r="W480" s="177"/>
      <c r="X480" s="177">
        <v>15</v>
      </c>
      <c r="Y480" s="177">
        <v>20</v>
      </c>
      <c r="Z480" s="177"/>
      <c r="AA480" s="177"/>
      <c r="AB480" s="177">
        <v>13.6</v>
      </c>
      <c r="AC480" s="177"/>
      <c r="AD480" s="182"/>
      <c r="AE480" s="177"/>
      <c r="AF480" s="177"/>
      <c r="AG480" s="177">
        <v>9.25</v>
      </c>
      <c r="AH480" s="177"/>
      <c r="AI480" s="177">
        <v>14.7</v>
      </c>
      <c r="AJ480" s="177"/>
      <c r="AK480" s="177">
        <v>15.85</v>
      </c>
      <c r="AL480" s="177">
        <v>17</v>
      </c>
      <c r="AM480" s="177">
        <v>7.75</v>
      </c>
      <c r="AN480" s="187"/>
      <c r="AO480" s="177">
        <v>3</v>
      </c>
    </row>
    <row r="481" spans="2:41" ht="21" customHeight="1" x14ac:dyDescent="0.2">
      <c r="B481" s="173" t="s">
        <v>428</v>
      </c>
      <c r="C481" s="149" t="s">
        <v>409</v>
      </c>
      <c r="D481" s="149" t="s">
        <v>237</v>
      </c>
      <c r="E481" s="149" t="s">
        <v>57</v>
      </c>
      <c r="F481" s="174">
        <f t="shared" si="29"/>
        <v>16</v>
      </c>
      <c r="G481" s="176">
        <f t="shared" si="30"/>
        <v>3</v>
      </c>
      <c r="H481" s="175">
        <f t="shared" si="31"/>
        <v>13.115625000000001</v>
      </c>
      <c r="I481" s="176">
        <f t="shared" si="32"/>
        <v>20</v>
      </c>
      <c r="J481" s="177">
        <v>18.649999999999999</v>
      </c>
      <c r="K481" s="177">
        <v>9.5</v>
      </c>
      <c r="L481" s="177">
        <v>7.2</v>
      </c>
      <c r="M481" s="177">
        <v>12</v>
      </c>
      <c r="N481" s="177"/>
      <c r="O481" s="177">
        <v>13</v>
      </c>
      <c r="P481" s="177"/>
      <c r="Q481" s="177">
        <v>10</v>
      </c>
      <c r="R481" s="177"/>
      <c r="S481" s="177"/>
      <c r="T481" s="177"/>
      <c r="U481" s="177">
        <v>10.5</v>
      </c>
      <c r="V481" s="177">
        <v>12.45</v>
      </c>
      <c r="W481" s="177"/>
      <c r="X481" s="177">
        <v>15</v>
      </c>
      <c r="Y481" s="177">
        <v>20</v>
      </c>
      <c r="Z481" s="177"/>
      <c r="AA481" s="177"/>
      <c r="AB481" s="177">
        <v>19.8</v>
      </c>
      <c r="AC481" s="177"/>
      <c r="AD481" s="182"/>
      <c r="AE481" s="177"/>
      <c r="AF481" s="177"/>
      <c r="AG481" s="177">
        <v>11.55</v>
      </c>
      <c r="AH481" s="177"/>
      <c r="AI481" s="177">
        <v>14.7</v>
      </c>
      <c r="AJ481" s="177"/>
      <c r="AK481" s="177"/>
      <c r="AL481" s="177">
        <v>17</v>
      </c>
      <c r="AM481" s="177">
        <v>15.5</v>
      </c>
      <c r="AN481" s="187"/>
      <c r="AO481" s="177">
        <v>3</v>
      </c>
    </row>
    <row r="482" spans="2:41" ht="21" customHeight="1" x14ac:dyDescent="0.2">
      <c r="B482" s="173" t="s">
        <v>428</v>
      </c>
      <c r="C482" s="149" t="s">
        <v>409</v>
      </c>
      <c r="D482" s="149" t="s">
        <v>237</v>
      </c>
      <c r="E482" s="149" t="s">
        <v>43</v>
      </c>
      <c r="F482" s="174">
        <f t="shared" si="29"/>
        <v>13</v>
      </c>
      <c r="G482" s="176">
        <f t="shared" si="30"/>
        <v>3</v>
      </c>
      <c r="H482" s="175">
        <f t="shared" si="31"/>
        <v>13.761538461538461</v>
      </c>
      <c r="I482" s="176">
        <f t="shared" si="32"/>
        <v>20</v>
      </c>
      <c r="J482" s="177">
        <v>18.649999999999999</v>
      </c>
      <c r="K482" s="177">
        <v>9.5</v>
      </c>
      <c r="L482" s="177">
        <v>7.2</v>
      </c>
      <c r="M482" s="177"/>
      <c r="N482" s="177"/>
      <c r="O482" s="177">
        <v>13</v>
      </c>
      <c r="P482" s="177"/>
      <c r="Q482" s="177">
        <v>10</v>
      </c>
      <c r="R482" s="177"/>
      <c r="S482" s="177"/>
      <c r="T482" s="177"/>
      <c r="U482" s="177"/>
      <c r="V482" s="177"/>
      <c r="W482" s="177"/>
      <c r="X482" s="177">
        <v>15</v>
      </c>
      <c r="Y482" s="177">
        <v>20</v>
      </c>
      <c r="Z482" s="177"/>
      <c r="AA482" s="177"/>
      <c r="AB482" s="177">
        <v>19.8</v>
      </c>
      <c r="AC482" s="177"/>
      <c r="AD482" s="182"/>
      <c r="AE482" s="177"/>
      <c r="AF482" s="177"/>
      <c r="AG482" s="177">
        <v>11.5</v>
      </c>
      <c r="AH482" s="177"/>
      <c r="AI482" s="177">
        <v>18.75</v>
      </c>
      <c r="AJ482" s="177"/>
      <c r="AK482" s="177"/>
      <c r="AL482" s="177">
        <v>17</v>
      </c>
      <c r="AM482" s="177">
        <v>15.5</v>
      </c>
      <c r="AN482" s="187"/>
      <c r="AO482" s="177">
        <v>3</v>
      </c>
    </row>
    <row r="483" spans="2:41" ht="21" customHeight="1" x14ac:dyDescent="0.2">
      <c r="B483" s="173" t="s">
        <v>390</v>
      </c>
      <c r="C483" s="149"/>
      <c r="D483" s="149" t="s">
        <v>339</v>
      </c>
      <c r="E483" s="149" t="s">
        <v>48</v>
      </c>
      <c r="F483" s="174">
        <f t="shared" si="29"/>
        <v>6</v>
      </c>
      <c r="G483" s="176">
        <f t="shared" si="30"/>
        <v>28.8</v>
      </c>
      <c r="H483" s="175">
        <f t="shared" si="31"/>
        <v>40.050000000000004</v>
      </c>
      <c r="I483" s="176">
        <f t="shared" si="32"/>
        <v>51.5</v>
      </c>
      <c r="J483" s="177">
        <v>51.5</v>
      </c>
      <c r="K483" s="177"/>
      <c r="L483" s="177"/>
      <c r="M483" s="177"/>
      <c r="N483" s="177"/>
      <c r="O483" s="177"/>
      <c r="P483" s="177">
        <v>40.799999999999997</v>
      </c>
      <c r="Q483" s="177"/>
      <c r="R483" s="177"/>
      <c r="S483" s="177">
        <v>39.6</v>
      </c>
      <c r="T483" s="177"/>
      <c r="U483" s="177">
        <v>28.8</v>
      </c>
      <c r="V483" s="177">
        <v>42</v>
      </c>
      <c r="W483" s="177"/>
      <c r="X483" s="177"/>
      <c r="Y483" s="177">
        <v>37.6</v>
      </c>
      <c r="Z483" s="177"/>
      <c r="AA483" s="177"/>
      <c r="AB483" s="177"/>
      <c r="AC483" s="177"/>
      <c r="AD483" s="182"/>
      <c r="AE483" s="177"/>
      <c r="AF483" s="177"/>
      <c r="AG483" s="177"/>
      <c r="AH483" s="177"/>
      <c r="AI483" s="177"/>
      <c r="AJ483" s="177"/>
      <c r="AK483" s="177"/>
      <c r="AL483" s="177"/>
      <c r="AM483" s="177"/>
      <c r="AN483" s="187"/>
      <c r="AO483" s="177"/>
    </row>
    <row r="484" spans="2:41" ht="21" customHeight="1" x14ac:dyDescent="0.2">
      <c r="B484" s="173" t="s">
        <v>390</v>
      </c>
      <c r="C484" s="149"/>
      <c r="D484" s="149" t="s">
        <v>339</v>
      </c>
      <c r="E484" s="149" t="s">
        <v>49</v>
      </c>
      <c r="F484" s="174">
        <f t="shared" si="29"/>
        <v>5</v>
      </c>
      <c r="G484" s="176">
        <f t="shared" si="30"/>
        <v>19.2</v>
      </c>
      <c r="H484" s="175">
        <f t="shared" si="31"/>
        <v>24.580000000000002</v>
      </c>
      <c r="I484" s="176">
        <f t="shared" si="32"/>
        <v>29.5</v>
      </c>
      <c r="J484" s="177">
        <v>29.5</v>
      </c>
      <c r="K484" s="177"/>
      <c r="L484" s="177"/>
      <c r="M484" s="177"/>
      <c r="N484" s="177"/>
      <c r="O484" s="177"/>
      <c r="P484" s="177"/>
      <c r="Q484" s="177"/>
      <c r="R484" s="177"/>
      <c r="S484" s="177">
        <v>24.3</v>
      </c>
      <c r="T484" s="177"/>
      <c r="U484" s="177">
        <v>19.2</v>
      </c>
      <c r="V484" s="177">
        <v>23.5</v>
      </c>
      <c r="W484" s="177"/>
      <c r="X484" s="177"/>
      <c r="Y484" s="177">
        <v>26.4</v>
      </c>
      <c r="Z484" s="177"/>
      <c r="AA484" s="177"/>
      <c r="AB484" s="177"/>
      <c r="AC484" s="177"/>
      <c r="AD484" s="182"/>
      <c r="AE484" s="177"/>
      <c r="AF484" s="177"/>
      <c r="AG484" s="177"/>
      <c r="AH484" s="177"/>
      <c r="AI484" s="177"/>
      <c r="AJ484" s="177"/>
      <c r="AK484" s="177"/>
      <c r="AL484" s="177"/>
      <c r="AM484" s="177"/>
      <c r="AN484" s="187"/>
      <c r="AO484" s="177"/>
    </row>
    <row r="485" spans="2:41" ht="21" customHeight="1" x14ac:dyDescent="0.2">
      <c r="B485" s="173" t="s">
        <v>390</v>
      </c>
      <c r="C485" s="149"/>
      <c r="D485" s="149" t="s">
        <v>339</v>
      </c>
      <c r="E485" s="149" t="s">
        <v>57</v>
      </c>
      <c r="F485" s="174">
        <f t="shared" si="29"/>
        <v>4</v>
      </c>
      <c r="G485" s="176">
        <f t="shared" si="30"/>
        <v>19.2</v>
      </c>
      <c r="H485" s="175">
        <f t="shared" si="31"/>
        <v>24.65</v>
      </c>
      <c r="I485" s="176">
        <f t="shared" si="32"/>
        <v>29.5</v>
      </c>
      <c r="J485" s="177">
        <v>29.5</v>
      </c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>
        <v>19.2</v>
      </c>
      <c r="V485" s="177">
        <v>23.5</v>
      </c>
      <c r="W485" s="177"/>
      <c r="X485" s="177"/>
      <c r="Y485" s="177">
        <v>26.4</v>
      </c>
      <c r="Z485" s="177"/>
      <c r="AA485" s="177"/>
      <c r="AB485" s="177"/>
      <c r="AC485" s="177"/>
      <c r="AD485" s="182"/>
      <c r="AE485" s="177"/>
      <c r="AF485" s="177"/>
      <c r="AG485" s="177"/>
      <c r="AH485" s="177"/>
      <c r="AI485" s="177"/>
      <c r="AJ485" s="177"/>
      <c r="AK485" s="177"/>
      <c r="AL485" s="177"/>
      <c r="AM485" s="177"/>
      <c r="AN485" s="187"/>
      <c r="AO485" s="177"/>
    </row>
    <row r="486" spans="2:41" ht="21" customHeight="1" x14ac:dyDescent="0.2">
      <c r="B486" s="173" t="s">
        <v>390</v>
      </c>
      <c r="C486" s="149"/>
      <c r="D486" s="149" t="s">
        <v>339</v>
      </c>
      <c r="E486" s="149" t="s">
        <v>43</v>
      </c>
      <c r="F486" s="174">
        <f t="shared" si="29"/>
        <v>4</v>
      </c>
      <c r="G486" s="176">
        <f t="shared" si="30"/>
        <v>19.2</v>
      </c>
      <c r="H486" s="175">
        <f t="shared" si="31"/>
        <v>22.274999999999999</v>
      </c>
      <c r="I486" s="176">
        <f t="shared" si="32"/>
        <v>26.4</v>
      </c>
      <c r="J486" s="177">
        <v>21</v>
      </c>
      <c r="K486" s="177"/>
      <c r="L486" s="177"/>
      <c r="M486" s="177"/>
      <c r="N486" s="177"/>
      <c r="O486" s="177"/>
      <c r="P486" s="177"/>
      <c r="Q486" s="177"/>
      <c r="R486" s="177"/>
      <c r="S486" s="177">
        <v>22.5</v>
      </c>
      <c r="T486" s="177"/>
      <c r="U486" s="177">
        <v>19.2</v>
      </c>
      <c r="V486" s="177"/>
      <c r="W486" s="177"/>
      <c r="X486" s="177"/>
      <c r="Y486" s="177">
        <v>26.4</v>
      </c>
      <c r="Z486" s="177"/>
      <c r="AA486" s="177"/>
      <c r="AB486" s="177"/>
      <c r="AC486" s="177"/>
      <c r="AD486" s="182"/>
      <c r="AE486" s="177"/>
      <c r="AF486" s="177"/>
      <c r="AG486" s="177"/>
      <c r="AH486" s="177"/>
      <c r="AI486" s="177"/>
      <c r="AJ486" s="177"/>
      <c r="AK486" s="177"/>
      <c r="AL486" s="177"/>
      <c r="AM486" s="177"/>
      <c r="AN486" s="187"/>
      <c r="AO486" s="177"/>
    </row>
    <row r="487" spans="2:41" ht="21" customHeight="1" x14ac:dyDescent="0.2">
      <c r="B487" s="173" t="s">
        <v>399</v>
      </c>
      <c r="C487" s="149"/>
      <c r="D487" s="149" t="s">
        <v>339</v>
      </c>
      <c r="E487" s="149" t="s">
        <v>48</v>
      </c>
      <c r="F487" s="174">
        <f t="shared" si="29"/>
        <v>12</v>
      </c>
      <c r="G487" s="176">
        <f t="shared" si="30"/>
        <v>18</v>
      </c>
      <c r="H487" s="175">
        <f t="shared" si="31"/>
        <v>25.420833333333334</v>
      </c>
      <c r="I487" s="176">
        <f t="shared" si="32"/>
        <v>37.450000000000003</v>
      </c>
      <c r="J487" s="177">
        <v>25.4</v>
      </c>
      <c r="K487" s="177"/>
      <c r="L487" s="177">
        <v>24.6</v>
      </c>
      <c r="M487" s="177"/>
      <c r="N487" s="177">
        <v>22</v>
      </c>
      <c r="O487" s="177"/>
      <c r="P487" s="177">
        <v>35</v>
      </c>
      <c r="Q487" s="177"/>
      <c r="R487" s="177"/>
      <c r="S487" s="177"/>
      <c r="T487" s="177"/>
      <c r="U487" s="177">
        <v>20.399999999999999</v>
      </c>
      <c r="V487" s="177"/>
      <c r="W487" s="177">
        <v>18</v>
      </c>
      <c r="X487" s="177">
        <v>30.8</v>
      </c>
      <c r="Y487" s="177">
        <v>25.9</v>
      </c>
      <c r="Z487" s="177"/>
      <c r="AA487" s="177"/>
      <c r="AB487" s="177"/>
      <c r="AC487" s="177">
        <v>22</v>
      </c>
      <c r="AD487" s="182"/>
      <c r="AE487" s="177"/>
      <c r="AF487" s="177">
        <v>22.5</v>
      </c>
      <c r="AG487" s="177">
        <v>37.450000000000003</v>
      </c>
      <c r="AH487" s="177"/>
      <c r="AI487" s="177"/>
      <c r="AJ487" s="177"/>
      <c r="AK487" s="177"/>
      <c r="AL487" s="177"/>
      <c r="AM487" s="177">
        <v>21</v>
      </c>
      <c r="AN487" s="187"/>
      <c r="AO487" s="177"/>
    </row>
    <row r="488" spans="2:41" ht="21" customHeight="1" x14ac:dyDescent="0.2">
      <c r="B488" s="173" t="s">
        <v>399</v>
      </c>
      <c r="C488" s="149"/>
      <c r="D488" s="149" t="s">
        <v>339</v>
      </c>
      <c r="E488" s="149" t="s">
        <v>49</v>
      </c>
      <c r="F488" s="174">
        <f t="shared" si="29"/>
        <v>10</v>
      </c>
      <c r="G488" s="176">
        <f t="shared" si="30"/>
        <v>9.5</v>
      </c>
      <c r="H488" s="175">
        <f t="shared" si="31"/>
        <v>16.734999999999999</v>
      </c>
      <c r="I488" s="176">
        <f t="shared" si="32"/>
        <v>22.5</v>
      </c>
      <c r="J488" s="177">
        <v>17.8</v>
      </c>
      <c r="K488" s="177"/>
      <c r="L488" s="177">
        <v>12.4</v>
      </c>
      <c r="M488" s="177"/>
      <c r="N488" s="177"/>
      <c r="O488" s="177"/>
      <c r="P488" s="177"/>
      <c r="Q488" s="177"/>
      <c r="R488" s="177"/>
      <c r="S488" s="177"/>
      <c r="T488" s="177"/>
      <c r="U488" s="177">
        <v>12.25</v>
      </c>
      <c r="V488" s="177"/>
      <c r="W488" s="177">
        <v>13</v>
      </c>
      <c r="X488" s="177">
        <v>17.5</v>
      </c>
      <c r="Y488" s="177">
        <v>19.899999999999999</v>
      </c>
      <c r="Z488" s="177"/>
      <c r="AA488" s="177"/>
      <c r="AB488" s="177"/>
      <c r="AC488" s="177">
        <v>22</v>
      </c>
      <c r="AD488" s="182"/>
      <c r="AE488" s="177"/>
      <c r="AF488" s="177">
        <v>22.5</v>
      </c>
      <c r="AG488" s="177">
        <v>20.5</v>
      </c>
      <c r="AH488" s="177"/>
      <c r="AI488" s="177"/>
      <c r="AJ488" s="177"/>
      <c r="AK488" s="177"/>
      <c r="AL488" s="177"/>
      <c r="AM488" s="177">
        <v>9.5</v>
      </c>
      <c r="AN488" s="187"/>
      <c r="AO488" s="177"/>
    </row>
    <row r="489" spans="2:41" ht="21" customHeight="1" x14ac:dyDescent="0.2">
      <c r="B489" s="173" t="s">
        <v>399</v>
      </c>
      <c r="C489" s="149"/>
      <c r="D489" s="149" t="s">
        <v>339</v>
      </c>
      <c r="E489" s="149" t="s">
        <v>57</v>
      </c>
      <c r="F489" s="174">
        <f t="shared" si="29"/>
        <v>9</v>
      </c>
      <c r="G489" s="176">
        <f t="shared" si="30"/>
        <v>12.25</v>
      </c>
      <c r="H489" s="175">
        <f t="shared" si="31"/>
        <v>19.62777777777778</v>
      </c>
      <c r="I489" s="176">
        <f t="shared" si="32"/>
        <v>32.6</v>
      </c>
      <c r="J489" s="177"/>
      <c r="K489" s="177"/>
      <c r="L489" s="177">
        <v>12.4</v>
      </c>
      <c r="M489" s="177"/>
      <c r="N489" s="177"/>
      <c r="O489" s="177"/>
      <c r="P489" s="177">
        <v>21</v>
      </c>
      <c r="Q489" s="177"/>
      <c r="R489" s="177"/>
      <c r="S489" s="177"/>
      <c r="T489" s="177"/>
      <c r="U489" s="177">
        <v>12.25</v>
      </c>
      <c r="V489" s="177"/>
      <c r="W489" s="177">
        <v>13</v>
      </c>
      <c r="X489" s="177"/>
      <c r="Y489" s="177">
        <v>19.899999999999999</v>
      </c>
      <c r="Z489" s="177"/>
      <c r="AA489" s="177"/>
      <c r="AB489" s="177"/>
      <c r="AC489" s="177">
        <v>22</v>
      </c>
      <c r="AD489" s="182"/>
      <c r="AE489" s="177"/>
      <c r="AF489" s="177">
        <v>22.5</v>
      </c>
      <c r="AG489" s="177">
        <v>32.6</v>
      </c>
      <c r="AH489" s="177"/>
      <c r="AI489" s="177"/>
      <c r="AJ489" s="177"/>
      <c r="AK489" s="177"/>
      <c r="AL489" s="177"/>
      <c r="AM489" s="177">
        <v>21</v>
      </c>
      <c r="AN489" s="187"/>
      <c r="AO489" s="177"/>
    </row>
    <row r="490" spans="2:41" ht="21" customHeight="1" x14ac:dyDescent="0.2">
      <c r="B490" s="173" t="s">
        <v>399</v>
      </c>
      <c r="C490" s="149"/>
      <c r="D490" s="149" t="s">
        <v>339</v>
      </c>
      <c r="E490" s="149" t="s">
        <v>43</v>
      </c>
      <c r="F490" s="174">
        <f t="shared" si="29"/>
        <v>6</v>
      </c>
      <c r="G490" s="176">
        <f t="shared" si="30"/>
        <v>0.5</v>
      </c>
      <c r="H490" s="175">
        <f t="shared" si="31"/>
        <v>16.358333333333334</v>
      </c>
      <c r="I490" s="176">
        <f t="shared" si="32"/>
        <v>34.200000000000003</v>
      </c>
      <c r="J490" s="177">
        <v>10.15</v>
      </c>
      <c r="K490" s="177"/>
      <c r="L490" s="177">
        <v>12.4</v>
      </c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>
        <v>19.899999999999999</v>
      </c>
      <c r="Z490" s="177"/>
      <c r="AA490" s="177"/>
      <c r="AB490" s="177"/>
      <c r="AC490" s="177"/>
      <c r="AD490" s="182"/>
      <c r="AE490" s="177"/>
      <c r="AF490" s="177">
        <v>0.5</v>
      </c>
      <c r="AG490" s="177">
        <v>34.200000000000003</v>
      </c>
      <c r="AH490" s="177"/>
      <c r="AI490" s="177"/>
      <c r="AJ490" s="177"/>
      <c r="AK490" s="177"/>
      <c r="AL490" s="177"/>
      <c r="AM490" s="177">
        <v>21</v>
      </c>
      <c r="AN490" s="187"/>
      <c r="AO490" s="177"/>
    </row>
    <row r="491" spans="2:41" ht="21" customHeight="1" x14ac:dyDescent="0.2">
      <c r="B491" s="173" t="s">
        <v>39</v>
      </c>
      <c r="C491" s="149"/>
      <c r="D491" s="149"/>
      <c r="E491" s="149" t="s">
        <v>48</v>
      </c>
      <c r="F491" s="174">
        <f t="shared" si="29"/>
        <v>10</v>
      </c>
      <c r="G491" s="176">
        <f t="shared" si="30"/>
        <v>199</v>
      </c>
      <c r="H491" s="175">
        <f t="shared" si="31"/>
        <v>281.60500000000002</v>
      </c>
      <c r="I491" s="176">
        <f t="shared" si="32"/>
        <v>420</v>
      </c>
      <c r="J491" s="177">
        <v>304.8</v>
      </c>
      <c r="K491" s="177"/>
      <c r="L491" s="177">
        <v>251.1</v>
      </c>
      <c r="M491" s="177"/>
      <c r="N491" s="177">
        <v>264</v>
      </c>
      <c r="O491" s="177"/>
      <c r="P491" s="177">
        <v>420</v>
      </c>
      <c r="Q491" s="177"/>
      <c r="R491" s="177"/>
      <c r="S491" s="177"/>
      <c r="T491" s="177"/>
      <c r="U491" s="177"/>
      <c r="V491" s="177"/>
      <c r="W491" s="177">
        <v>200</v>
      </c>
      <c r="X491" s="177"/>
      <c r="Y491" s="177">
        <v>199</v>
      </c>
      <c r="Z491" s="177"/>
      <c r="AA491" s="177"/>
      <c r="AB491" s="177"/>
      <c r="AC491" s="177">
        <v>264</v>
      </c>
      <c r="AD491" s="182"/>
      <c r="AE491" s="177"/>
      <c r="AF491" s="177">
        <v>270</v>
      </c>
      <c r="AG491" s="177">
        <v>411.55</v>
      </c>
      <c r="AH491" s="177"/>
      <c r="AI491" s="177"/>
      <c r="AJ491" s="177"/>
      <c r="AK491" s="177">
        <v>231.6</v>
      </c>
      <c r="AL491" s="177"/>
      <c r="AM491" s="177"/>
      <c r="AN491" s="187"/>
      <c r="AO491" s="177"/>
    </row>
    <row r="492" spans="2:41" ht="21" customHeight="1" x14ac:dyDescent="0.2">
      <c r="B492" s="173" t="s">
        <v>39</v>
      </c>
      <c r="C492" s="149"/>
      <c r="D492" s="149"/>
      <c r="E492" s="149" t="s">
        <v>49</v>
      </c>
      <c r="F492" s="174">
        <f t="shared" si="29"/>
        <v>8</v>
      </c>
      <c r="G492" s="176">
        <f t="shared" si="30"/>
        <v>110</v>
      </c>
      <c r="H492" s="175">
        <f t="shared" si="31"/>
        <v>183.03749999999999</v>
      </c>
      <c r="I492" s="176">
        <f t="shared" si="32"/>
        <v>270</v>
      </c>
      <c r="J492" s="177">
        <v>213.6</v>
      </c>
      <c r="K492" s="177"/>
      <c r="L492" s="177">
        <v>126.4</v>
      </c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>
        <v>110</v>
      </c>
      <c r="X492" s="177"/>
      <c r="Y492" s="177">
        <v>139</v>
      </c>
      <c r="Z492" s="177"/>
      <c r="AA492" s="177"/>
      <c r="AB492" s="177"/>
      <c r="AC492" s="177">
        <v>264</v>
      </c>
      <c r="AD492" s="182"/>
      <c r="AE492" s="177"/>
      <c r="AF492" s="177">
        <v>270</v>
      </c>
      <c r="AG492" s="177">
        <v>225.5</v>
      </c>
      <c r="AH492" s="177"/>
      <c r="AI492" s="177"/>
      <c r="AJ492" s="177"/>
      <c r="AK492" s="177">
        <v>115.8</v>
      </c>
      <c r="AL492" s="177"/>
      <c r="AM492" s="177"/>
      <c r="AN492" s="187"/>
      <c r="AO492" s="177"/>
    </row>
    <row r="493" spans="2:41" ht="21" customHeight="1" x14ac:dyDescent="0.2">
      <c r="B493" s="173" t="s">
        <v>39</v>
      </c>
      <c r="C493" s="149"/>
      <c r="D493" s="149"/>
      <c r="E493" s="149" t="s">
        <v>57</v>
      </c>
      <c r="F493" s="174">
        <f t="shared" si="29"/>
        <v>8</v>
      </c>
      <c r="G493" s="176">
        <f t="shared" si="30"/>
        <v>110</v>
      </c>
      <c r="H493" s="175">
        <f t="shared" si="31"/>
        <v>204.4375</v>
      </c>
      <c r="I493" s="176">
        <f t="shared" si="32"/>
        <v>358.3</v>
      </c>
      <c r="J493" s="177"/>
      <c r="K493" s="177"/>
      <c r="L493" s="177">
        <v>126.4</v>
      </c>
      <c r="M493" s="177"/>
      <c r="N493" s="177"/>
      <c r="O493" s="177"/>
      <c r="P493" s="177">
        <v>252</v>
      </c>
      <c r="Q493" s="177"/>
      <c r="R493" s="177"/>
      <c r="S493" s="177"/>
      <c r="T493" s="177"/>
      <c r="U493" s="177"/>
      <c r="V493" s="177"/>
      <c r="W493" s="177">
        <v>110</v>
      </c>
      <c r="X493" s="177"/>
      <c r="Y493" s="177">
        <v>139</v>
      </c>
      <c r="Z493" s="177"/>
      <c r="AA493" s="177"/>
      <c r="AB493" s="177"/>
      <c r="AC493" s="177">
        <v>264</v>
      </c>
      <c r="AD493" s="182"/>
      <c r="AE493" s="177"/>
      <c r="AF493" s="177">
        <v>270</v>
      </c>
      <c r="AG493" s="177">
        <v>358.3</v>
      </c>
      <c r="AH493" s="177"/>
      <c r="AI493" s="177"/>
      <c r="AJ493" s="177"/>
      <c r="AK493" s="177">
        <v>115.8</v>
      </c>
      <c r="AL493" s="177"/>
      <c r="AM493" s="177"/>
      <c r="AN493" s="187"/>
      <c r="AO493" s="177"/>
    </row>
    <row r="494" spans="2:41" ht="21" customHeight="1" x14ac:dyDescent="0.2">
      <c r="B494" s="173" t="s">
        <v>39</v>
      </c>
      <c r="C494" s="149"/>
      <c r="D494" s="149"/>
      <c r="E494" s="149" t="s">
        <v>43</v>
      </c>
      <c r="F494" s="174">
        <f t="shared" si="29"/>
        <v>4</v>
      </c>
      <c r="G494" s="176">
        <f t="shared" si="30"/>
        <v>121.8</v>
      </c>
      <c r="H494" s="175">
        <f t="shared" si="31"/>
        <v>168.625</v>
      </c>
      <c r="I494" s="176">
        <f t="shared" si="32"/>
        <v>287.3</v>
      </c>
      <c r="J494" s="177">
        <v>121.8</v>
      </c>
      <c r="K494" s="177"/>
      <c r="L494" s="177">
        <v>126.4</v>
      </c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>
        <v>139</v>
      </c>
      <c r="Z494" s="177"/>
      <c r="AA494" s="177"/>
      <c r="AB494" s="177"/>
      <c r="AC494" s="177"/>
      <c r="AD494" s="182"/>
      <c r="AE494" s="177"/>
      <c r="AF494" s="177"/>
      <c r="AG494" s="177">
        <v>287.3</v>
      </c>
      <c r="AH494" s="177"/>
      <c r="AI494" s="177"/>
      <c r="AJ494" s="177"/>
      <c r="AK494" s="177"/>
      <c r="AL494" s="177"/>
      <c r="AM494" s="177"/>
      <c r="AN494" s="187"/>
      <c r="AO494" s="177"/>
    </row>
    <row r="495" spans="2:41" ht="21" customHeight="1" x14ac:dyDescent="0.2">
      <c r="B495" s="173" t="s">
        <v>462</v>
      </c>
      <c r="C495" s="149" t="s">
        <v>364</v>
      </c>
      <c r="D495" s="149" t="s">
        <v>237</v>
      </c>
      <c r="E495" s="149" t="s">
        <v>48</v>
      </c>
      <c r="F495" s="174">
        <f t="shared" si="29"/>
        <v>19</v>
      </c>
      <c r="G495" s="176">
        <f t="shared" si="30"/>
        <v>3.2</v>
      </c>
      <c r="H495" s="175">
        <f t="shared" si="31"/>
        <v>4.9473684210526319</v>
      </c>
      <c r="I495" s="176">
        <f t="shared" si="32"/>
        <v>7.85</v>
      </c>
      <c r="J495" s="177"/>
      <c r="K495" s="177"/>
      <c r="L495" s="177"/>
      <c r="M495" s="177">
        <v>4.5</v>
      </c>
      <c r="N495" s="177">
        <v>4.7</v>
      </c>
      <c r="O495" s="177">
        <v>5.5</v>
      </c>
      <c r="P495" s="177"/>
      <c r="Q495" s="177"/>
      <c r="R495" s="177"/>
      <c r="S495" s="177">
        <v>4.9000000000000004</v>
      </c>
      <c r="T495" s="177"/>
      <c r="U495" s="177">
        <v>4</v>
      </c>
      <c r="V495" s="177">
        <v>4.5999999999999996</v>
      </c>
      <c r="W495" s="177"/>
      <c r="X495" s="177">
        <v>4.4000000000000004</v>
      </c>
      <c r="Y495" s="177">
        <v>4.7</v>
      </c>
      <c r="Z495" s="177">
        <v>7.8</v>
      </c>
      <c r="AA495" s="177">
        <v>5.6</v>
      </c>
      <c r="AB495" s="177"/>
      <c r="AC495" s="177"/>
      <c r="AD495" s="182">
        <v>3.2</v>
      </c>
      <c r="AE495" s="177">
        <v>7.85</v>
      </c>
      <c r="AF495" s="177"/>
      <c r="AG495" s="177">
        <v>5.35</v>
      </c>
      <c r="AH495" s="177">
        <v>4.0999999999999996</v>
      </c>
      <c r="AI495" s="177">
        <v>4.5</v>
      </c>
      <c r="AJ495" s="177">
        <v>3.8</v>
      </c>
      <c r="AK495" s="177">
        <v>5.4</v>
      </c>
      <c r="AL495" s="177"/>
      <c r="AM495" s="177">
        <v>4.0999999999999996</v>
      </c>
      <c r="AN495" s="187">
        <v>5</v>
      </c>
      <c r="AO495" s="177"/>
    </row>
    <row r="496" spans="2:41" ht="21" customHeight="1" x14ac:dyDescent="0.2">
      <c r="B496" s="173" t="s">
        <v>462</v>
      </c>
      <c r="C496" s="149" t="s">
        <v>364</v>
      </c>
      <c r="D496" s="149" t="s">
        <v>237</v>
      </c>
      <c r="E496" s="149" t="s">
        <v>49</v>
      </c>
      <c r="F496" s="174">
        <f t="shared" si="29"/>
        <v>19</v>
      </c>
      <c r="G496" s="176">
        <f t="shared" si="30"/>
        <v>2</v>
      </c>
      <c r="H496" s="175">
        <f t="shared" si="31"/>
        <v>3.2947368421052632</v>
      </c>
      <c r="I496" s="176">
        <f t="shared" si="32"/>
        <v>5.9</v>
      </c>
      <c r="J496" s="177"/>
      <c r="K496" s="177"/>
      <c r="L496" s="177"/>
      <c r="M496" s="177">
        <v>2.9</v>
      </c>
      <c r="N496" s="177">
        <v>2.4500000000000002</v>
      </c>
      <c r="O496" s="177">
        <v>4.4000000000000004</v>
      </c>
      <c r="P496" s="177"/>
      <c r="Q496" s="177"/>
      <c r="R496" s="177"/>
      <c r="S496" s="177">
        <v>3.1</v>
      </c>
      <c r="T496" s="177"/>
      <c r="U496" s="177">
        <v>2.65</v>
      </c>
      <c r="V496" s="177">
        <v>3</v>
      </c>
      <c r="W496" s="177"/>
      <c r="X496" s="177">
        <v>2.5</v>
      </c>
      <c r="Y496" s="177">
        <v>3.3</v>
      </c>
      <c r="Z496" s="177">
        <v>3.9</v>
      </c>
      <c r="AA496" s="177">
        <v>4.4000000000000004</v>
      </c>
      <c r="AB496" s="177"/>
      <c r="AC496" s="177"/>
      <c r="AD496" s="182">
        <v>2.2000000000000002</v>
      </c>
      <c r="AE496" s="177">
        <v>5.9</v>
      </c>
      <c r="AF496" s="177"/>
      <c r="AG496" s="177">
        <v>4.0999999999999996</v>
      </c>
      <c r="AH496" s="177">
        <v>2</v>
      </c>
      <c r="AI496" s="177">
        <v>3.05</v>
      </c>
      <c r="AJ496" s="177">
        <v>2.2999999999999998</v>
      </c>
      <c r="AK496" s="177">
        <v>3.2</v>
      </c>
      <c r="AL496" s="177"/>
      <c r="AM496" s="177">
        <v>2.75</v>
      </c>
      <c r="AN496" s="187">
        <v>4.5</v>
      </c>
      <c r="AO496" s="177"/>
    </row>
    <row r="497" spans="2:41" ht="21" customHeight="1" x14ac:dyDescent="0.2">
      <c r="B497" s="173" t="s">
        <v>462</v>
      </c>
      <c r="C497" s="149" t="s">
        <v>364</v>
      </c>
      <c r="D497" s="149" t="s">
        <v>237</v>
      </c>
      <c r="E497" s="149" t="s">
        <v>57</v>
      </c>
      <c r="F497" s="174">
        <f t="shared" si="29"/>
        <v>14</v>
      </c>
      <c r="G497" s="176">
        <f t="shared" si="30"/>
        <v>1</v>
      </c>
      <c r="H497" s="175">
        <f t="shared" si="31"/>
        <v>2.9392857142857141</v>
      </c>
      <c r="I497" s="176">
        <f t="shared" si="32"/>
        <v>4.8</v>
      </c>
      <c r="J497" s="177"/>
      <c r="K497" s="177"/>
      <c r="L497" s="177"/>
      <c r="M497" s="177">
        <v>2.9</v>
      </c>
      <c r="N497" s="177"/>
      <c r="O497" s="177">
        <v>4.4000000000000004</v>
      </c>
      <c r="P497" s="177"/>
      <c r="Q497" s="177"/>
      <c r="R497" s="177"/>
      <c r="S497" s="177"/>
      <c r="T497" s="177"/>
      <c r="U497" s="177">
        <v>2.4</v>
      </c>
      <c r="V497" s="177">
        <v>3</v>
      </c>
      <c r="W497" s="177"/>
      <c r="X497" s="177">
        <v>1</v>
      </c>
      <c r="Y497" s="177">
        <v>3.3</v>
      </c>
      <c r="Z497" s="177">
        <v>3.9</v>
      </c>
      <c r="AA497" s="177">
        <v>4.4000000000000004</v>
      </c>
      <c r="AB497" s="177"/>
      <c r="AC497" s="177"/>
      <c r="AD497" s="182"/>
      <c r="AE497" s="177"/>
      <c r="AF497" s="177"/>
      <c r="AG497" s="177">
        <v>4.8</v>
      </c>
      <c r="AH497" s="177">
        <v>1.4</v>
      </c>
      <c r="AI497" s="177">
        <v>3.05</v>
      </c>
      <c r="AJ497" s="177"/>
      <c r="AK497" s="177">
        <v>3.2</v>
      </c>
      <c r="AL497" s="177"/>
      <c r="AM497" s="177">
        <v>2.4</v>
      </c>
      <c r="AN497" s="187">
        <v>1</v>
      </c>
      <c r="AO497" s="177"/>
    </row>
    <row r="498" spans="2:41" ht="21" customHeight="1" x14ac:dyDescent="0.2">
      <c r="B498" s="173" t="s">
        <v>462</v>
      </c>
      <c r="C498" s="149" t="s">
        <v>364</v>
      </c>
      <c r="D498" s="149" t="s">
        <v>237</v>
      </c>
      <c r="E498" s="149" t="s">
        <v>43</v>
      </c>
      <c r="F498" s="174">
        <f t="shared" si="29"/>
        <v>12</v>
      </c>
      <c r="G498" s="176">
        <f t="shared" si="30"/>
        <v>0.5</v>
      </c>
      <c r="H498" s="175">
        <f t="shared" si="31"/>
        <v>2.7083333333333335</v>
      </c>
      <c r="I498" s="176">
        <f t="shared" si="32"/>
        <v>4.5</v>
      </c>
      <c r="J498" s="177"/>
      <c r="K498" s="177"/>
      <c r="L498" s="177"/>
      <c r="M498" s="177"/>
      <c r="N498" s="177"/>
      <c r="O498" s="177">
        <v>4.4000000000000004</v>
      </c>
      <c r="P498" s="177"/>
      <c r="Q498" s="177"/>
      <c r="R498" s="177"/>
      <c r="S498" s="177">
        <v>2.9</v>
      </c>
      <c r="T498" s="177"/>
      <c r="U498" s="177"/>
      <c r="V498" s="177"/>
      <c r="W498" s="177"/>
      <c r="X498" s="177">
        <v>1</v>
      </c>
      <c r="Y498" s="177">
        <v>3.3</v>
      </c>
      <c r="Z498" s="177">
        <v>0.5</v>
      </c>
      <c r="AA498" s="177">
        <v>4.4000000000000004</v>
      </c>
      <c r="AB498" s="177"/>
      <c r="AC498" s="177"/>
      <c r="AD498" s="182">
        <v>1.5</v>
      </c>
      <c r="AE498" s="177"/>
      <c r="AF498" s="177"/>
      <c r="AG498" s="177">
        <v>2.7</v>
      </c>
      <c r="AH498" s="177">
        <v>2.9</v>
      </c>
      <c r="AI498" s="177">
        <v>4.5</v>
      </c>
      <c r="AJ498" s="177"/>
      <c r="AK498" s="177"/>
      <c r="AL498" s="177"/>
      <c r="AM498" s="177">
        <v>2.4</v>
      </c>
      <c r="AN498" s="187">
        <v>2</v>
      </c>
      <c r="AO498" s="177"/>
    </row>
    <row r="499" spans="2:41" ht="21" customHeight="1" x14ac:dyDescent="0.2">
      <c r="B499" s="173" t="s">
        <v>391</v>
      </c>
      <c r="C499" s="149"/>
      <c r="D499" s="149" t="s">
        <v>237</v>
      </c>
      <c r="E499" s="149" t="s">
        <v>48</v>
      </c>
      <c r="F499" s="174">
        <f t="shared" si="29"/>
        <v>15</v>
      </c>
      <c r="G499" s="176">
        <f t="shared" si="30"/>
        <v>3.2</v>
      </c>
      <c r="H499" s="175">
        <f t="shared" si="31"/>
        <v>5.206666666666667</v>
      </c>
      <c r="I499" s="176">
        <f t="shared" si="32"/>
        <v>7.85</v>
      </c>
      <c r="J499" s="177"/>
      <c r="K499" s="177"/>
      <c r="L499" s="177"/>
      <c r="M499" s="177">
        <v>4.5</v>
      </c>
      <c r="N499" s="177">
        <v>7.1</v>
      </c>
      <c r="O499" s="177">
        <v>5.5</v>
      </c>
      <c r="P499" s="177"/>
      <c r="Q499" s="177"/>
      <c r="R499" s="177"/>
      <c r="S499" s="177"/>
      <c r="T499" s="177"/>
      <c r="U499" s="177">
        <v>4</v>
      </c>
      <c r="V499" s="177">
        <v>4.5999999999999996</v>
      </c>
      <c r="W499" s="177"/>
      <c r="X499" s="177">
        <v>4.4000000000000004</v>
      </c>
      <c r="Y499" s="177">
        <v>4.7</v>
      </c>
      <c r="Z499" s="177">
        <v>7.8</v>
      </c>
      <c r="AA499" s="177">
        <v>5.6</v>
      </c>
      <c r="AB499" s="177"/>
      <c r="AC499" s="177"/>
      <c r="AD499" s="182">
        <v>3.2</v>
      </c>
      <c r="AE499" s="177">
        <v>7.85</v>
      </c>
      <c r="AF499" s="177"/>
      <c r="AG499" s="177">
        <v>5.35</v>
      </c>
      <c r="AH499" s="177"/>
      <c r="AI499" s="177"/>
      <c r="AJ499" s="177"/>
      <c r="AK499" s="177"/>
      <c r="AL499" s="177"/>
      <c r="AM499" s="177">
        <v>4.0999999999999996</v>
      </c>
      <c r="AN499" s="187">
        <v>5</v>
      </c>
      <c r="AO499" s="177">
        <v>4.4000000000000004</v>
      </c>
    </row>
    <row r="500" spans="2:41" ht="21" customHeight="1" x14ac:dyDescent="0.2">
      <c r="B500" s="173" t="s">
        <v>391</v>
      </c>
      <c r="C500" s="149"/>
      <c r="D500" s="149" t="s">
        <v>237</v>
      </c>
      <c r="E500" s="149" t="s">
        <v>49</v>
      </c>
      <c r="F500" s="174">
        <f t="shared" si="29"/>
        <v>15</v>
      </c>
      <c r="G500" s="176">
        <f t="shared" si="30"/>
        <v>2.2000000000000002</v>
      </c>
      <c r="H500" s="175">
        <f t="shared" si="31"/>
        <v>3.6000000000000005</v>
      </c>
      <c r="I500" s="176">
        <f t="shared" si="32"/>
        <v>5.9</v>
      </c>
      <c r="J500" s="177"/>
      <c r="K500" s="177"/>
      <c r="L500" s="177"/>
      <c r="M500" s="177">
        <v>3.9</v>
      </c>
      <c r="N500" s="177">
        <v>4.3</v>
      </c>
      <c r="O500" s="177">
        <v>4.4000000000000004</v>
      </c>
      <c r="P500" s="177"/>
      <c r="Q500" s="177"/>
      <c r="R500" s="177"/>
      <c r="S500" s="177"/>
      <c r="T500" s="177"/>
      <c r="U500" s="177">
        <v>2.65</v>
      </c>
      <c r="V500" s="177">
        <v>3</v>
      </c>
      <c r="W500" s="177"/>
      <c r="X500" s="177">
        <v>2.5</v>
      </c>
      <c r="Y500" s="177">
        <v>3.3</v>
      </c>
      <c r="Z500" s="177">
        <v>3.9</v>
      </c>
      <c r="AA500" s="177">
        <v>4.4000000000000004</v>
      </c>
      <c r="AB500" s="177"/>
      <c r="AC500" s="177"/>
      <c r="AD500" s="182">
        <v>2.2000000000000002</v>
      </c>
      <c r="AE500" s="177">
        <v>5.9</v>
      </c>
      <c r="AF500" s="177"/>
      <c r="AG500" s="177">
        <v>4.0999999999999996</v>
      </c>
      <c r="AH500" s="177"/>
      <c r="AI500" s="177"/>
      <c r="AJ500" s="177"/>
      <c r="AK500" s="177"/>
      <c r="AL500" s="177"/>
      <c r="AM500" s="177">
        <v>2.75</v>
      </c>
      <c r="AN500" s="187">
        <v>4.5</v>
      </c>
      <c r="AO500" s="177">
        <v>2.2000000000000002</v>
      </c>
    </row>
    <row r="501" spans="2:41" ht="21" customHeight="1" x14ac:dyDescent="0.2">
      <c r="B501" s="173" t="s">
        <v>391</v>
      </c>
      <c r="C501" s="149"/>
      <c r="D501" s="149" t="s">
        <v>237</v>
      </c>
      <c r="E501" s="149" t="s">
        <v>57</v>
      </c>
      <c r="F501" s="174">
        <f t="shared" si="29"/>
        <v>11</v>
      </c>
      <c r="G501" s="176">
        <f t="shared" si="30"/>
        <v>1</v>
      </c>
      <c r="H501" s="175">
        <f t="shared" si="31"/>
        <v>2.9818181818181815</v>
      </c>
      <c r="I501" s="176">
        <f t="shared" si="32"/>
        <v>4.8</v>
      </c>
      <c r="J501" s="177"/>
      <c r="K501" s="177"/>
      <c r="L501" s="177"/>
      <c r="M501" s="177"/>
      <c r="N501" s="177"/>
      <c r="O501" s="177">
        <v>4.4000000000000004</v>
      </c>
      <c r="P501" s="177"/>
      <c r="Q501" s="177"/>
      <c r="R501" s="177"/>
      <c r="S501" s="177"/>
      <c r="T501" s="177"/>
      <c r="U501" s="177">
        <v>2.4</v>
      </c>
      <c r="V501" s="177">
        <v>3</v>
      </c>
      <c r="W501" s="177"/>
      <c r="X501" s="177">
        <v>1</v>
      </c>
      <c r="Y501" s="177">
        <v>3.3</v>
      </c>
      <c r="Z501" s="177">
        <v>3.9</v>
      </c>
      <c r="AA501" s="177">
        <v>4.4000000000000004</v>
      </c>
      <c r="AB501" s="177"/>
      <c r="AC501" s="177"/>
      <c r="AD501" s="182"/>
      <c r="AE501" s="177"/>
      <c r="AF501" s="177"/>
      <c r="AG501" s="177">
        <v>4.8</v>
      </c>
      <c r="AH501" s="177"/>
      <c r="AI501" s="177"/>
      <c r="AJ501" s="177"/>
      <c r="AK501" s="177"/>
      <c r="AL501" s="177"/>
      <c r="AM501" s="177">
        <v>2.4</v>
      </c>
      <c r="AN501" s="187">
        <v>1</v>
      </c>
      <c r="AO501" s="177">
        <v>2.2000000000000002</v>
      </c>
    </row>
    <row r="502" spans="2:41" ht="21" customHeight="1" x14ac:dyDescent="0.2">
      <c r="B502" s="173" t="s">
        <v>391</v>
      </c>
      <c r="C502" s="149"/>
      <c r="D502" s="149" t="s">
        <v>237</v>
      </c>
      <c r="E502" s="149" t="s">
        <v>43</v>
      </c>
      <c r="F502" s="174">
        <f t="shared" si="29"/>
        <v>10</v>
      </c>
      <c r="G502" s="176">
        <f t="shared" si="30"/>
        <v>0.5</v>
      </c>
      <c r="H502" s="175">
        <f t="shared" si="31"/>
        <v>2.44</v>
      </c>
      <c r="I502" s="176">
        <f t="shared" si="32"/>
        <v>4.4000000000000004</v>
      </c>
      <c r="J502" s="177"/>
      <c r="K502" s="177"/>
      <c r="L502" s="177"/>
      <c r="M502" s="177"/>
      <c r="N502" s="177"/>
      <c r="O502" s="177">
        <v>4.4000000000000004</v>
      </c>
      <c r="P502" s="177"/>
      <c r="Q502" s="177"/>
      <c r="R502" s="177"/>
      <c r="S502" s="177"/>
      <c r="T502" s="177"/>
      <c r="U502" s="177"/>
      <c r="V502" s="177"/>
      <c r="W502" s="177"/>
      <c r="X502" s="177">
        <v>1</v>
      </c>
      <c r="Y502" s="177">
        <v>3.3</v>
      </c>
      <c r="Z502" s="177">
        <v>0.5</v>
      </c>
      <c r="AA502" s="177">
        <v>4.4000000000000004</v>
      </c>
      <c r="AB502" s="177"/>
      <c r="AC502" s="177"/>
      <c r="AD502" s="182">
        <v>1.5</v>
      </c>
      <c r="AE502" s="177"/>
      <c r="AF502" s="177"/>
      <c r="AG502" s="177">
        <v>2.7</v>
      </c>
      <c r="AH502" s="177"/>
      <c r="AI502" s="177"/>
      <c r="AJ502" s="177"/>
      <c r="AK502" s="177"/>
      <c r="AL502" s="177"/>
      <c r="AM502" s="177">
        <v>2.4</v>
      </c>
      <c r="AN502" s="187">
        <v>2</v>
      </c>
      <c r="AO502" s="177">
        <v>2.2000000000000002</v>
      </c>
    </row>
    <row r="503" spans="2:41" ht="21" customHeight="1" x14ac:dyDescent="0.2">
      <c r="B503" s="173" t="s">
        <v>392</v>
      </c>
      <c r="C503" s="149"/>
      <c r="D503" s="149" t="s">
        <v>237</v>
      </c>
      <c r="E503" s="149" t="s">
        <v>48</v>
      </c>
      <c r="F503" s="174">
        <f t="shared" si="29"/>
        <v>16</v>
      </c>
      <c r="G503" s="176">
        <f t="shared" si="30"/>
        <v>4.96</v>
      </c>
      <c r="H503" s="175">
        <f t="shared" si="31"/>
        <v>6.8650000000000002</v>
      </c>
      <c r="I503" s="176">
        <f t="shared" si="32"/>
        <v>11.15</v>
      </c>
      <c r="J503" s="177">
        <v>8.3000000000000007</v>
      </c>
      <c r="K503" s="177"/>
      <c r="L503" s="177"/>
      <c r="M503" s="177">
        <v>5.5</v>
      </c>
      <c r="N503" s="177"/>
      <c r="O503" s="177">
        <v>5.5</v>
      </c>
      <c r="P503" s="177"/>
      <c r="Q503" s="177"/>
      <c r="R503" s="177"/>
      <c r="S503" s="177">
        <v>5.85</v>
      </c>
      <c r="T503" s="177"/>
      <c r="U503" s="177"/>
      <c r="V503" s="177">
        <v>7</v>
      </c>
      <c r="W503" s="177"/>
      <c r="X503" s="177">
        <v>4.96</v>
      </c>
      <c r="Y503" s="177">
        <v>6.7</v>
      </c>
      <c r="Z503" s="177"/>
      <c r="AA503" s="177">
        <v>7.5</v>
      </c>
      <c r="AB503" s="177"/>
      <c r="AC503" s="177"/>
      <c r="AD503" s="182">
        <v>11</v>
      </c>
      <c r="AE503" s="177">
        <v>6.63</v>
      </c>
      <c r="AF503" s="177"/>
      <c r="AG503" s="177">
        <v>5.15</v>
      </c>
      <c r="AH503" s="177">
        <v>11.15</v>
      </c>
      <c r="AI503" s="177">
        <v>5</v>
      </c>
      <c r="AJ503" s="177"/>
      <c r="AK503" s="177">
        <v>6.35</v>
      </c>
      <c r="AL503" s="177"/>
      <c r="AM503" s="177"/>
      <c r="AN503" s="187">
        <v>5.15</v>
      </c>
      <c r="AO503" s="177">
        <v>8.1</v>
      </c>
    </row>
    <row r="504" spans="2:41" ht="21" customHeight="1" x14ac:dyDescent="0.2">
      <c r="B504" s="173" t="s">
        <v>392</v>
      </c>
      <c r="C504" s="149"/>
      <c r="D504" s="149" t="s">
        <v>237</v>
      </c>
      <c r="E504" s="149" t="s">
        <v>49</v>
      </c>
      <c r="F504" s="174">
        <f t="shared" si="29"/>
        <v>14</v>
      </c>
      <c r="G504" s="176">
        <f t="shared" si="30"/>
        <v>3.9</v>
      </c>
      <c r="H504" s="175">
        <f t="shared" si="31"/>
        <v>5.6492857142857149</v>
      </c>
      <c r="I504" s="176">
        <f t="shared" si="32"/>
        <v>11</v>
      </c>
      <c r="J504" s="177">
        <v>5.7</v>
      </c>
      <c r="K504" s="177"/>
      <c r="L504" s="177"/>
      <c r="M504" s="177"/>
      <c r="N504" s="177"/>
      <c r="O504" s="177">
        <v>4.4000000000000004</v>
      </c>
      <c r="P504" s="177"/>
      <c r="Q504" s="177"/>
      <c r="R504" s="177"/>
      <c r="S504" s="177">
        <v>5.85</v>
      </c>
      <c r="T504" s="177"/>
      <c r="U504" s="177"/>
      <c r="V504" s="177">
        <v>5.2</v>
      </c>
      <c r="W504" s="177"/>
      <c r="X504" s="177">
        <v>4.96</v>
      </c>
      <c r="Y504" s="177">
        <v>5</v>
      </c>
      <c r="Z504" s="177"/>
      <c r="AA504" s="177">
        <v>6.25</v>
      </c>
      <c r="AB504" s="177"/>
      <c r="AC504" s="177"/>
      <c r="AD504" s="182">
        <v>11</v>
      </c>
      <c r="AE504" s="177">
        <v>6.63</v>
      </c>
      <c r="AF504" s="177"/>
      <c r="AG504" s="177">
        <v>4.0999999999999996</v>
      </c>
      <c r="AH504" s="177">
        <v>7.8</v>
      </c>
      <c r="AI504" s="177">
        <v>3.9</v>
      </c>
      <c r="AJ504" s="177"/>
      <c r="AK504" s="177"/>
      <c r="AL504" s="177"/>
      <c r="AM504" s="177"/>
      <c r="AN504" s="187">
        <v>4.25</v>
      </c>
      <c r="AO504" s="177">
        <v>4.05</v>
      </c>
    </row>
    <row r="505" spans="2:41" ht="21" customHeight="1" x14ac:dyDescent="0.2">
      <c r="B505" s="173" t="s">
        <v>392</v>
      </c>
      <c r="C505" s="149"/>
      <c r="D505" s="149" t="s">
        <v>237</v>
      </c>
      <c r="E505" s="149" t="s">
        <v>57</v>
      </c>
      <c r="F505" s="174">
        <f t="shared" si="29"/>
        <v>11</v>
      </c>
      <c r="G505" s="176">
        <f t="shared" si="30"/>
        <v>3.9</v>
      </c>
      <c r="H505" s="175">
        <f t="shared" si="31"/>
        <v>5.3454545454545448</v>
      </c>
      <c r="I505" s="176">
        <f t="shared" si="32"/>
        <v>11</v>
      </c>
      <c r="J505" s="177">
        <v>4.6500000000000004</v>
      </c>
      <c r="K505" s="177"/>
      <c r="L505" s="177"/>
      <c r="M505" s="177">
        <v>5.5</v>
      </c>
      <c r="N505" s="177"/>
      <c r="O505" s="177">
        <v>4.4000000000000004</v>
      </c>
      <c r="P505" s="177"/>
      <c r="Q505" s="177"/>
      <c r="R505" s="177"/>
      <c r="S505" s="177">
        <v>5.85</v>
      </c>
      <c r="T505" s="177"/>
      <c r="U505" s="177"/>
      <c r="V505" s="177">
        <v>5.2</v>
      </c>
      <c r="W505" s="177"/>
      <c r="X505" s="177"/>
      <c r="Y505" s="177">
        <v>4.5</v>
      </c>
      <c r="Z505" s="177"/>
      <c r="AA505" s="177"/>
      <c r="AB505" s="177"/>
      <c r="AC505" s="177"/>
      <c r="AD505" s="182">
        <v>11</v>
      </c>
      <c r="AE505" s="177"/>
      <c r="AF505" s="177"/>
      <c r="AG505" s="177">
        <v>4.5999999999999996</v>
      </c>
      <c r="AH505" s="177"/>
      <c r="AI505" s="177">
        <v>3.9</v>
      </c>
      <c r="AJ505" s="177"/>
      <c r="AK505" s="177"/>
      <c r="AL505" s="177"/>
      <c r="AM505" s="177"/>
      <c r="AN505" s="187">
        <v>5.15</v>
      </c>
      <c r="AO505" s="177">
        <v>4.05</v>
      </c>
    </row>
    <row r="506" spans="2:41" ht="21" customHeight="1" x14ac:dyDescent="0.2">
      <c r="B506" s="173" t="s">
        <v>392</v>
      </c>
      <c r="C506" s="149"/>
      <c r="D506" s="149" t="s">
        <v>237</v>
      </c>
      <c r="E506" s="149" t="s">
        <v>43</v>
      </c>
      <c r="F506" s="174">
        <f t="shared" si="29"/>
        <v>9</v>
      </c>
      <c r="G506" s="176">
        <f t="shared" si="30"/>
        <v>2</v>
      </c>
      <c r="H506" s="175">
        <f t="shared" si="31"/>
        <v>4.3111111111111109</v>
      </c>
      <c r="I506" s="176">
        <f t="shared" si="32"/>
        <v>8.5</v>
      </c>
      <c r="J506" s="177">
        <v>3.3</v>
      </c>
      <c r="K506" s="177"/>
      <c r="L506" s="177"/>
      <c r="M506" s="177"/>
      <c r="N506" s="177"/>
      <c r="O506" s="177">
        <v>4.4000000000000004</v>
      </c>
      <c r="P506" s="177"/>
      <c r="Q506" s="177"/>
      <c r="R506" s="177"/>
      <c r="S506" s="177">
        <v>2.95</v>
      </c>
      <c r="T506" s="177"/>
      <c r="U506" s="177"/>
      <c r="V506" s="177"/>
      <c r="W506" s="177"/>
      <c r="X506" s="177"/>
      <c r="Y506" s="177">
        <v>4.5</v>
      </c>
      <c r="Z506" s="177"/>
      <c r="AA506" s="177"/>
      <c r="AB506" s="177"/>
      <c r="AC506" s="177"/>
      <c r="AD506" s="182">
        <v>8.5</v>
      </c>
      <c r="AE506" s="177"/>
      <c r="AF506" s="177"/>
      <c r="AG506" s="177">
        <v>4.0999999999999996</v>
      </c>
      <c r="AH506" s="177"/>
      <c r="AI506" s="177">
        <v>5</v>
      </c>
      <c r="AJ506" s="177"/>
      <c r="AK506" s="177"/>
      <c r="AL506" s="177"/>
      <c r="AM506" s="177"/>
      <c r="AN506" s="187">
        <v>2</v>
      </c>
      <c r="AO506" s="177">
        <v>4.05</v>
      </c>
    </row>
    <row r="507" spans="2:41" ht="21" customHeight="1" x14ac:dyDescent="0.2">
      <c r="B507" s="173" t="s">
        <v>389</v>
      </c>
      <c r="C507" s="149"/>
      <c r="D507" s="149" t="s">
        <v>339</v>
      </c>
      <c r="E507" s="149" t="s">
        <v>48</v>
      </c>
      <c r="F507" s="174">
        <f t="shared" si="29"/>
        <v>17</v>
      </c>
      <c r="G507" s="176">
        <f t="shared" si="30"/>
        <v>4</v>
      </c>
      <c r="H507" s="175">
        <f t="shared" si="31"/>
        <v>5.6000000000000005</v>
      </c>
      <c r="I507" s="176">
        <f t="shared" si="32"/>
        <v>6.7</v>
      </c>
      <c r="J507" s="177">
        <v>6.2</v>
      </c>
      <c r="K507" s="177"/>
      <c r="L507" s="177"/>
      <c r="M507" s="177">
        <v>5.5</v>
      </c>
      <c r="N507" s="177">
        <v>6.7</v>
      </c>
      <c r="O507" s="177">
        <v>5.4</v>
      </c>
      <c r="P507" s="177"/>
      <c r="Q507" s="177"/>
      <c r="R507" s="177"/>
      <c r="S507" s="177">
        <v>4.5</v>
      </c>
      <c r="T507" s="177"/>
      <c r="U507" s="177">
        <v>5.75</v>
      </c>
      <c r="V507" s="177">
        <v>5.8</v>
      </c>
      <c r="W507" s="177"/>
      <c r="X507" s="177">
        <v>4</v>
      </c>
      <c r="Y507" s="177">
        <v>6.7</v>
      </c>
      <c r="Z507" s="177"/>
      <c r="AA507" s="177">
        <v>6.3</v>
      </c>
      <c r="AB507" s="177"/>
      <c r="AC507" s="177"/>
      <c r="AD507" s="182"/>
      <c r="AE507" s="177">
        <v>5</v>
      </c>
      <c r="AF507" s="177"/>
      <c r="AG507" s="177">
        <v>5.9</v>
      </c>
      <c r="AH507" s="177"/>
      <c r="AI507" s="177"/>
      <c r="AJ507" s="177">
        <v>5.7</v>
      </c>
      <c r="AK507" s="177">
        <v>5.85</v>
      </c>
      <c r="AL507" s="177"/>
      <c r="AM507" s="177">
        <v>5</v>
      </c>
      <c r="AN507" s="187">
        <v>5.5</v>
      </c>
      <c r="AO507" s="177">
        <v>5.4</v>
      </c>
    </row>
    <row r="508" spans="2:41" ht="21" customHeight="1" x14ac:dyDescent="0.2">
      <c r="B508" s="173" t="s">
        <v>389</v>
      </c>
      <c r="C508" s="149"/>
      <c r="D508" s="149" t="s">
        <v>339</v>
      </c>
      <c r="E508" s="149" t="s">
        <v>49</v>
      </c>
      <c r="F508" s="174">
        <f t="shared" si="29"/>
        <v>11</v>
      </c>
      <c r="G508" s="176">
        <f t="shared" si="30"/>
        <v>2.7</v>
      </c>
      <c r="H508" s="175">
        <f t="shared" si="31"/>
        <v>4.040909090909091</v>
      </c>
      <c r="I508" s="176">
        <f t="shared" si="32"/>
        <v>5</v>
      </c>
      <c r="J508" s="177">
        <v>3.95</v>
      </c>
      <c r="K508" s="177"/>
      <c r="L508" s="177"/>
      <c r="M508" s="177">
        <v>4.25</v>
      </c>
      <c r="N508" s="177"/>
      <c r="O508" s="177">
        <v>4.2</v>
      </c>
      <c r="P508" s="177"/>
      <c r="Q508" s="177"/>
      <c r="R508" s="177"/>
      <c r="S508" s="177"/>
      <c r="T508" s="177"/>
      <c r="U508" s="177">
        <v>3.8</v>
      </c>
      <c r="V508" s="177">
        <v>4</v>
      </c>
      <c r="W508" s="177"/>
      <c r="X508" s="177"/>
      <c r="Y508" s="177">
        <v>4.7</v>
      </c>
      <c r="Z508" s="177"/>
      <c r="AA508" s="177"/>
      <c r="AB508" s="177"/>
      <c r="AC508" s="177"/>
      <c r="AD508" s="182"/>
      <c r="AE508" s="177"/>
      <c r="AF508" s="177"/>
      <c r="AG508" s="177">
        <v>4.5999999999999996</v>
      </c>
      <c r="AH508" s="177"/>
      <c r="AI508" s="177"/>
      <c r="AJ508" s="177"/>
      <c r="AK508" s="177">
        <v>2.95</v>
      </c>
      <c r="AL508" s="177"/>
      <c r="AM508" s="177">
        <v>5</v>
      </c>
      <c r="AN508" s="187">
        <v>4.3</v>
      </c>
      <c r="AO508" s="177">
        <v>2.7</v>
      </c>
    </row>
    <row r="509" spans="2:41" ht="21" customHeight="1" x14ac:dyDescent="0.2">
      <c r="B509" s="173" t="s">
        <v>389</v>
      </c>
      <c r="C509" s="149"/>
      <c r="D509" s="149" t="s">
        <v>339</v>
      </c>
      <c r="E509" s="149" t="s">
        <v>57</v>
      </c>
      <c r="F509" s="174">
        <f t="shared" si="29"/>
        <v>12</v>
      </c>
      <c r="G509" s="176">
        <f t="shared" si="30"/>
        <v>2.7</v>
      </c>
      <c r="H509" s="175">
        <f t="shared" si="31"/>
        <v>4.145833333333333</v>
      </c>
      <c r="I509" s="176">
        <f t="shared" si="32"/>
        <v>5.4</v>
      </c>
      <c r="J509" s="177">
        <v>3.95</v>
      </c>
      <c r="K509" s="177"/>
      <c r="L509" s="177"/>
      <c r="M509" s="177">
        <v>4.25</v>
      </c>
      <c r="N509" s="177"/>
      <c r="O509" s="177">
        <v>4.2</v>
      </c>
      <c r="P509" s="177"/>
      <c r="Q509" s="177"/>
      <c r="R509" s="177"/>
      <c r="S509" s="177"/>
      <c r="T509" s="177"/>
      <c r="U509" s="177">
        <v>3.45</v>
      </c>
      <c r="V509" s="177">
        <v>4</v>
      </c>
      <c r="W509" s="177"/>
      <c r="X509" s="177">
        <v>4</v>
      </c>
      <c r="Y509" s="177">
        <v>4.7</v>
      </c>
      <c r="Z509" s="177"/>
      <c r="AA509" s="177"/>
      <c r="AB509" s="177"/>
      <c r="AC509" s="177"/>
      <c r="AD509" s="182"/>
      <c r="AE509" s="177"/>
      <c r="AF509" s="177"/>
      <c r="AG509" s="177">
        <v>5.4</v>
      </c>
      <c r="AH509" s="177"/>
      <c r="AI509" s="177"/>
      <c r="AJ509" s="177"/>
      <c r="AK509" s="177">
        <v>2.95</v>
      </c>
      <c r="AL509" s="177"/>
      <c r="AM509" s="177">
        <v>5</v>
      </c>
      <c r="AN509" s="187">
        <v>5.15</v>
      </c>
      <c r="AO509" s="177">
        <v>2.7</v>
      </c>
    </row>
    <row r="510" spans="2:41" ht="21" customHeight="1" x14ac:dyDescent="0.2">
      <c r="B510" s="173" t="s">
        <v>389</v>
      </c>
      <c r="C510" s="149"/>
      <c r="D510" s="149" t="s">
        <v>339</v>
      </c>
      <c r="E510" s="149" t="s">
        <v>43</v>
      </c>
      <c r="F510" s="174">
        <f t="shared" si="29"/>
        <v>10</v>
      </c>
      <c r="G510" s="176">
        <f t="shared" si="30"/>
        <v>2</v>
      </c>
      <c r="H510" s="175">
        <f t="shared" si="31"/>
        <v>3.5550000000000006</v>
      </c>
      <c r="I510" s="176">
        <f t="shared" si="32"/>
        <v>5</v>
      </c>
      <c r="J510" s="177">
        <v>2.5</v>
      </c>
      <c r="K510" s="177"/>
      <c r="L510" s="177"/>
      <c r="M510" s="177"/>
      <c r="N510" s="177"/>
      <c r="O510" s="177">
        <v>4.2</v>
      </c>
      <c r="P510" s="177"/>
      <c r="Q510" s="177"/>
      <c r="R510" s="177"/>
      <c r="S510" s="177">
        <v>3.4</v>
      </c>
      <c r="T510" s="177"/>
      <c r="U510" s="177">
        <v>3.45</v>
      </c>
      <c r="V510" s="177"/>
      <c r="W510" s="177"/>
      <c r="X510" s="177">
        <v>4</v>
      </c>
      <c r="Y510" s="177">
        <v>4.7</v>
      </c>
      <c r="Z510" s="177"/>
      <c r="AA510" s="177"/>
      <c r="AB510" s="177"/>
      <c r="AC510" s="177"/>
      <c r="AD510" s="182"/>
      <c r="AE510" s="177"/>
      <c r="AF510" s="177"/>
      <c r="AG510" s="177">
        <v>3.6</v>
      </c>
      <c r="AH510" s="177"/>
      <c r="AI510" s="177"/>
      <c r="AJ510" s="177"/>
      <c r="AK510" s="177"/>
      <c r="AL510" s="177"/>
      <c r="AM510" s="177">
        <v>5</v>
      </c>
      <c r="AN510" s="187">
        <v>2</v>
      </c>
      <c r="AO510" s="177">
        <v>2.7</v>
      </c>
    </row>
    <row r="511" spans="2:41" ht="21" customHeight="1" x14ac:dyDescent="0.2">
      <c r="B511" s="173" t="s">
        <v>390</v>
      </c>
      <c r="C511" s="149"/>
      <c r="D511" s="149" t="s">
        <v>339</v>
      </c>
      <c r="E511" s="149" t="s">
        <v>48</v>
      </c>
      <c r="F511" s="174">
        <f t="shared" si="29"/>
        <v>4</v>
      </c>
      <c r="G511" s="176">
        <f t="shared" si="30"/>
        <v>28.8</v>
      </c>
      <c r="H511" s="175">
        <f t="shared" si="31"/>
        <v>39.975000000000001</v>
      </c>
      <c r="I511" s="176">
        <f t="shared" si="32"/>
        <v>51.5</v>
      </c>
      <c r="J511" s="177">
        <v>51.5</v>
      </c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>
        <v>28.8</v>
      </c>
      <c r="V511" s="177">
        <v>42</v>
      </c>
      <c r="W511" s="177"/>
      <c r="X511" s="177"/>
      <c r="Y511" s="177">
        <v>37.6</v>
      </c>
      <c r="Z511" s="177"/>
      <c r="AA511" s="177"/>
      <c r="AB511" s="177"/>
      <c r="AC511" s="177"/>
      <c r="AD511" s="182"/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87"/>
      <c r="AO511" s="177"/>
    </row>
    <row r="512" spans="2:41" ht="21" customHeight="1" x14ac:dyDescent="0.2">
      <c r="B512" s="173" t="s">
        <v>390</v>
      </c>
      <c r="C512" s="149"/>
      <c r="D512" s="149" t="s">
        <v>339</v>
      </c>
      <c r="E512" s="149" t="s">
        <v>49</v>
      </c>
      <c r="F512" s="174">
        <f t="shared" si="29"/>
        <v>4</v>
      </c>
      <c r="G512" s="176">
        <f t="shared" si="30"/>
        <v>19.2</v>
      </c>
      <c r="H512" s="175">
        <f t="shared" si="31"/>
        <v>24.65</v>
      </c>
      <c r="I512" s="176">
        <f t="shared" ref="I512:I543" si="33">MAX(J512:AO512)</f>
        <v>29.5</v>
      </c>
      <c r="J512" s="177">
        <v>29.5</v>
      </c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>
        <v>19.2</v>
      </c>
      <c r="V512" s="177">
        <v>23.5</v>
      </c>
      <c r="W512" s="177"/>
      <c r="X512" s="177"/>
      <c r="Y512" s="177">
        <v>26.4</v>
      </c>
      <c r="Z512" s="177"/>
      <c r="AA512" s="177"/>
      <c r="AB512" s="177"/>
      <c r="AC512" s="177"/>
      <c r="AD512" s="182"/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87"/>
      <c r="AO512" s="177"/>
    </row>
    <row r="513" spans="2:41" ht="21" customHeight="1" x14ac:dyDescent="0.2">
      <c r="B513" s="173" t="s">
        <v>390</v>
      </c>
      <c r="C513" s="149"/>
      <c r="D513" s="149" t="s">
        <v>339</v>
      </c>
      <c r="E513" s="149" t="s">
        <v>57</v>
      </c>
      <c r="F513" s="174">
        <f t="shared" si="29"/>
        <v>4</v>
      </c>
      <c r="G513" s="176">
        <f t="shared" si="30"/>
        <v>19.2</v>
      </c>
      <c r="H513" s="175">
        <f t="shared" si="31"/>
        <v>24.65</v>
      </c>
      <c r="I513" s="176">
        <f t="shared" si="33"/>
        <v>29.5</v>
      </c>
      <c r="J513" s="177">
        <v>29.5</v>
      </c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>
        <v>19.2</v>
      </c>
      <c r="V513" s="177">
        <v>23.5</v>
      </c>
      <c r="W513" s="177"/>
      <c r="X513" s="177"/>
      <c r="Y513" s="177">
        <v>26.4</v>
      </c>
      <c r="Z513" s="177"/>
      <c r="AA513" s="177"/>
      <c r="AB513" s="177"/>
      <c r="AC513" s="177"/>
      <c r="AD513" s="182"/>
      <c r="AE513" s="177"/>
      <c r="AF513" s="177"/>
      <c r="AG513" s="177"/>
      <c r="AH513" s="177"/>
      <c r="AI513" s="177"/>
      <c r="AJ513" s="177"/>
      <c r="AK513" s="177"/>
      <c r="AL513" s="177"/>
      <c r="AM513" s="177"/>
      <c r="AN513" s="187"/>
      <c r="AO513" s="177"/>
    </row>
    <row r="514" spans="2:41" ht="21" customHeight="1" x14ac:dyDescent="0.2">
      <c r="B514" s="173" t="s">
        <v>390</v>
      </c>
      <c r="C514" s="149"/>
      <c r="D514" s="149" t="s">
        <v>339</v>
      </c>
      <c r="E514" s="149" t="s">
        <v>43</v>
      </c>
      <c r="F514" s="174">
        <f t="shared" si="29"/>
        <v>2</v>
      </c>
      <c r="G514" s="176">
        <f t="shared" si="30"/>
        <v>21</v>
      </c>
      <c r="H514" s="175">
        <f t="shared" si="31"/>
        <v>23.7</v>
      </c>
      <c r="I514" s="176">
        <f t="shared" si="33"/>
        <v>26.4</v>
      </c>
      <c r="J514" s="177">
        <v>21</v>
      </c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>
        <v>26.4</v>
      </c>
      <c r="Z514" s="177"/>
      <c r="AA514" s="177"/>
      <c r="AB514" s="177"/>
      <c r="AC514" s="177"/>
      <c r="AD514" s="182"/>
      <c r="AE514" s="177"/>
      <c r="AF514" s="177"/>
      <c r="AG514" s="177"/>
      <c r="AH514" s="177"/>
      <c r="AI514" s="177"/>
      <c r="AJ514" s="177"/>
      <c r="AK514" s="177"/>
      <c r="AL514" s="177"/>
      <c r="AM514" s="177"/>
      <c r="AN514" s="187"/>
      <c r="AO514" s="177"/>
    </row>
    <row r="515" spans="2:41" ht="21" customHeight="1" x14ac:dyDescent="0.2">
      <c r="B515" s="173" t="s">
        <v>399</v>
      </c>
      <c r="C515" s="149"/>
      <c r="D515" s="149" t="s">
        <v>339</v>
      </c>
      <c r="E515" s="149" t="s">
        <v>48</v>
      </c>
      <c r="F515" s="174">
        <f t="shared" si="29"/>
        <v>7</v>
      </c>
      <c r="G515" s="176">
        <f t="shared" si="30"/>
        <v>21</v>
      </c>
      <c r="H515" s="175">
        <f t="shared" si="31"/>
        <v>27.835714285714289</v>
      </c>
      <c r="I515" s="176">
        <f t="shared" si="33"/>
        <v>37.450000000000003</v>
      </c>
      <c r="J515" s="177">
        <v>25.4</v>
      </c>
      <c r="K515" s="177"/>
      <c r="L515" s="177"/>
      <c r="M515" s="177"/>
      <c r="N515" s="177">
        <v>22</v>
      </c>
      <c r="O515" s="177"/>
      <c r="P515" s="177"/>
      <c r="Q515" s="177"/>
      <c r="R515" s="177"/>
      <c r="S515" s="177"/>
      <c r="T515" s="177"/>
      <c r="U515" s="177"/>
      <c r="V515" s="177"/>
      <c r="W515" s="177"/>
      <c r="X515" s="177">
        <v>30.8</v>
      </c>
      <c r="Y515" s="177">
        <v>25.9</v>
      </c>
      <c r="Z515" s="177"/>
      <c r="AA515" s="177"/>
      <c r="AB515" s="177"/>
      <c r="AC515" s="177"/>
      <c r="AD515" s="182"/>
      <c r="AE515" s="177"/>
      <c r="AF515" s="177"/>
      <c r="AG515" s="177">
        <v>37.450000000000003</v>
      </c>
      <c r="AH515" s="177"/>
      <c r="AI515" s="177">
        <v>32.299999999999997</v>
      </c>
      <c r="AJ515" s="177"/>
      <c r="AK515" s="177"/>
      <c r="AL515" s="177"/>
      <c r="AM515" s="177">
        <v>21</v>
      </c>
      <c r="AN515" s="187"/>
      <c r="AO515" s="177"/>
    </row>
    <row r="516" spans="2:41" ht="21" customHeight="1" x14ac:dyDescent="0.2">
      <c r="B516" s="173" t="s">
        <v>399</v>
      </c>
      <c r="C516" s="149"/>
      <c r="D516" s="149" t="s">
        <v>339</v>
      </c>
      <c r="E516" s="149" t="s">
        <v>49</v>
      </c>
      <c r="F516" s="174">
        <f t="shared" si="29"/>
        <v>6</v>
      </c>
      <c r="G516" s="176">
        <f t="shared" si="30"/>
        <v>9.5</v>
      </c>
      <c r="H516" s="175">
        <f t="shared" si="31"/>
        <v>18.433333333333334</v>
      </c>
      <c r="I516" s="176">
        <f t="shared" si="33"/>
        <v>25.4</v>
      </c>
      <c r="J516" s="177">
        <v>17.8</v>
      </c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>
        <v>17.5</v>
      </c>
      <c r="Y516" s="177">
        <v>19.899999999999999</v>
      </c>
      <c r="Z516" s="177"/>
      <c r="AA516" s="177"/>
      <c r="AB516" s="177"/>
      <c r="AC516" s="177"/>
      <c r="AD516" s="182"/>
      <c r="AE516" s="177"/>
      <c r="AF516" s="177"/>
      <c r="AG516" s="177">
        <v>20.5</v>
      </c>
      <c r="AH516" s="177"/>
      <c r="AI516" s="177">
        <v>25.4</v>
      </c>
      <c r="AJ516" s="177"/>
      <c r="AK516" s="177"/>
      <c r="AL516" s="177"/>
      <c r="AM516" s="177">
        <v>9.5</v>
      </c>
      <c r="AN516" s="187"/>
      <c r="AO516" s="177"/>
    </row>
    <row r="517" spans="2:41" ht="21" customHeight="1" x14ac:dyDescent="0.2">
      <c r="B517" s="173" t="s">
        <v>399</v>
      </c>
      <c r="C517" s="149"/>
      <c r="D517" s="149" t="s">
        <v>339</v>
      </c>
      <c r="E517" s="149" t="s">
        <v>57</v>
      </c>
      <c r="F517" s="174">
        <f t="shared" ref="F517:F542" si="34">COUNT(J517:AO517)</f>
        <v>4</v>
      </c>
      <c r="G517" s="176">
        <f t="shared" ref="G517:G543" si="35">MIN(J517:AO517)</f>
        <v>19.899999999999999</v>
      </c>
      <c r="H517" s="175">
        <f t="shared" ref="H517:H580" si="36">IF(SUM(J517:AO517)&gt;0,AVERAGE(J517:AO517),0)</f>
        <v>24.725000000000001</v>
      </c>
      <c r="I517" s="176">
        <f t="shared" si="33"/>
        <v>32.6</v>
      </c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>
        <v>19.899999999999999</v>
      </c>
      <c r="Z517" s="177"/>
      <c r="AA517" s="177"/>
      <c r="AB517" s="177"/>
      <c r="AC517" s="177"/>
      <c r="AD517" s="182"/>
      <c r="AE517" s="177"/>
      <c r="AF517" s="177"/>
      <c r="AG517" s="177">
        <v>32.6</v>
      </c>
      <c r="AH517" s="177"/>
      <c r="AI517" s="177">
        <v>25.4</v>
      </c>
      <c r="AJ517" s="177"/>
      <c r="AK517" s="177"/>
      <c r="AL517" s="177"/>
      <c r="AM517" s="177">
        <v>21</v>
      </c>
      <c r="AN517" s="187"/>
      <c r="AO517" s="177"/>
    </row>
    <row r="518" spans="2:41" ht="21" customHeight="1" x14ac:dyDescent="0.2">
      <c r="B518" s="173" t="s">
        <v>399</v>
      </c>
      <c r="C518" s="149"/>
      <c r="D518" s="149" t="s">
        <v>339</v>
      </c>
      <c r="E518" s="149" t="s">
        <v>43</v>
      </c>
      <c r="F518" s="174">
        <f t="shared" si="34"/>
        <v>5</v>
      </c>
      <c r="G518" s="176">
        <f t="shared" si="35"/>
        <v>10.15</v>
      </c>
      <c r="H518" s="175">
        <f t="shared" si="36"/>
        <v>23.509999999999998</v>
      </c>
      <c r="I518" s="176">
        <f t="shared" si="33"/>
        <v>34.200000000000003</v>
      </c>
      <c r="J518" s="177">
        <v>10.15</v>
      </c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>
        <v>19.899999999999999</v>
      </c>
      <c r="Z518" s="177"/>
      <c r="AA518" s="177"/>
      <c r="AB518" s="177"/>
      <c r="AC518" s="177"/>
      <c r="AD518" s="182"/>
      <c r="AE518" s="177"/>
      <c r="AF518" s="177"/>
      <c r="AG518" s="177">
        <v>34.200000000000003</v>
      </c>
      <c r="AH518" s="177"/>
      <c r="AI518" s="177">
        <v>32.299999999999997</v>
      </c>
      <c r="AJ518" s="177"/>
      <c r="AK518" s="177"/>
      <c r="AL518" s="177"/>
      <c r="AM518" s="177">
        <v>21</v>
      </c>
      <c r="AN518" s="187"/>
      <c r="AO518" s="177"/>
    </row>
    <row r="519" spans="2:41" ht="21" customHeight="1" x14ac:dyDescent="0.2">
      <c r="B519" s="173" t="s">
        <v>39</v>
      </c>
      <c r="C519" s="149"/>
      <c r="D519" s="149"/>
      <c r="E519" s="149" t="s">
        <v>48</v>
      </c>
      <c r="F519" s="174">
        <f t="shared" si="34"/>
        <v>7</v>
      </c>
      <c r="G519" s="176">
        <f t="shared" si="35"/>
        <v>160</v>
      </c>
      <c r="H519" s="175">
        <f t="shared" si="36"/>
        <v>262.99285714285713</v>
      </c>
      <c r="I519" s="176">
        <f t="shared" si="33"/>
        <v>411.55</v>
      </c>
      <c r="J519" s="177">
        <v>304.8</v>
      </c>
      <c r="K519" s="177"/>
      <c r="L519" s="177"/>
      <c r="M519" s="177"/>
      <c r="N519" s="177">
        <v>264</v>
      </c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>
        <v>199</v>
      </c>
      <c r="Z519" s="177"/>
      <c r="AA519" s="177"/>
      <c r="AB519" s="177"/>
      <c r="AC519" s="177"/>
      <c r="AD519" s="182"/>
      <c r="AE519" s="177"/>
      <c r="AF519" s="177"/>
      <c r="AG519" s="177">
        <v>411.55</v>
      </c>
      <c r="AH519" s="177"/>
      <c r="AI519" s="177">
        <v>270</v>
      </c>
      <c r="AJ519" s="177"/>
      <c r="AK519" s="177">
        <v>231.6</v>
      </c>
      <c r="AL519" s="177"/>
      <c r="AM519" s="177">
        <v>160</v>
      </c>
      <c r="AN519" s="187"/>
      <c r="AO519" s="177"/>
    </row>
    <row r="520" spans="2:41" ht="21" customHeight="1" x14ac:dyDescent="0.2">
      <c r="B520" s="173" t="s">
        <v>39</v>
      </c>
      <c r="C520" s="149"/>
      <c r="D520" s="149"/>
      <c r="E520" s="149" t="s">
        <v>49</v>
      </c>
      <c r="F520" s="174">
        <f t="shared" si="34"/>
        <v>6</v>
      </c>
      <c r="G520" s="176">
        <f t="shared" si="35"/>
        <v>85</v>
      </c>
      <c r="H520" s="175">
        <f t="shared" si="36"/>
        <v>160.31666666666666</v>
      </c>
      <c r="I520" s="176">
        <f t="shared" si="33"/>
        <v>225.5</v>
      </c>
      <c r="J520" s="177">
        <v>213.6</v>
      </c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>
        <v>139</v>
      </c>
      <c r="Z520" s="177"/>
      <c r="AA520" s="177"/>
      <c r="AB520" s="177"/>
      <c r="AC520" s="177"/>
      <c r="AD520" s="182"/>
      <c r="AE520" s="177"/>
      <c r="AF520" s="177"/>
      <c r="AG520" s="177">
        <v>225.5</v>
      </c>
      <c r="AH520" s="177"/>
      <c r="AI520" s="177">
        <v>183</v>
      </c>
      <c r="AJ520" s="177"/>
      <c r="AK520" s="177">
        <v>115.8</v>
      </c>
      <c r="AL520" s="177"/>
      <c r="AM520" s="177">
        <v>85</v>
      </c>
      <c r="AN520" s="187"/>
      <c r="AO520" s="177"/>
    </row>
    <row r="521" spans="2:41" ht="21" customHeight="1" x14ac:dyDescent="0.2">
      <c r="B521" s="173" t="s">
        <v>39</v>
      </c>
      <c r="C521" s="149"/>
      <c r="D521" s="149"/>
      <c r="E521" s="149" t="s">
        <v>57</v>
      </c>
      <c r="F521" s="174">
        <f t="shared" si="34"/>
        <v>5</v>
      </c>
      <c r="G521" s="176">
        <f t="shared" si="35"/>
        <v>55</v>
      </c>
      <c r="H521" s="175">
        <f t="shared" si="36"/>
        <v>170.21999999999997</v>
      </c>
      <c r="I521" s="176">
        <f t="shared" si="33"/>
        <v>358.3</v>
      </c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>
        <v>139</v>
      </c>
      <c r="Z521" s="177"/>
      <c r="AA521" s="177"/>
      <c r="AB521" s="177"/>
      <c r="AC521" s="177"/>
      <c r="AD521" s="182"/>
      <c r="AE521" s="177"/>
      <c r="AF521" s="177"/>
      <c r="AG521" s="177">
        <v>358.3</v>
      </c>
      <c r="AH521" s="177"/>
      <c r="AI521" s="177">
        <v>183</v>
      </c>
      <c r="AJ521" s="177"/>
      <c r="AK521" s="177">
        <v>115.8</v>
      </c>
      <c r="AL521" s="177"/>
      <c r="AM521" s="177">
        <v>55</v>
      </c>
      <c r="AN521" s="187"/>
      <c r="AO521" s="177"/>
    </row>
    <row r="522" spans="2:41" ht="21" customHeight="1" x14ac:dyDescent="0.2">
      <c r="B522" s="173" t="s">
        <v>39</v>
      </c>
      <c r="C522" s="149"/>
      <c r="D522" s="149"/>
      <c r="E522" s="149" t="s">
        <v>43</v>
      </c>
      <c r="F522" s="174">
        <f t="shared" si="34"/>
        <v>5</v>
      </c>
      <c r="G522" s="176">
        <f t="shared" si="35"/>
        <v>55</v>
      </c>
      <c r="H522" s="175">
        <f t="shared" si="36"/>
        <v>174.62</v>
      </c>
      <c r="I522" s="176">
        <f t="shared" si="33"/>
        <v>287.3</v>
      </c>
      <c r="J522" s="177">
        <v>121.8</v>
      </c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>
        <v>139</v>
      </c>
      <c r="Z522" s="177"/>
      <c r="AA522" s="177"/>
      <c r="AB522" s="177"/>
      <c r="AC522" s="177"/>
      <c r="AD522" s="182"/>
      <c r="AE522" s="177"/>
      <c r="AF522" s="177"/>
      <c r="AG522" s="177">
        <v>287.3</v>
      </c>
      <c r="AH522" s="177"/>
      <c r="AI522" s="177">
        <v>270</v>
      </c>
      <c r="AJ522" s="177"/>
      <c r="AK522" s="177"/>
      <c r="AL522" s="177"/>
      <c r="AM522" s="177">
        <v>55</v>
      </c>
      <c r="AN522" s="187"/>
      <c r="AO522" s="177"/>
    </row>
    <row r="523" spans="2:41" ht="21" customHeight="1" x14ac:dyDescent="0.2">
      <c r="B523" s="173" t="s">
        <v>463</v>
      </c>
      <c r="C523" s="149" t="s">
        <v>410</v>
      </c>
      <c r="D523" s="149" t="s">
        <v>339</v>
      </c>
      <c r="E523" s="149" t="s">
        <v>48</v>
      </c>
      <c r="F523" s="174">
        <f t="shared" si="34"/>
        <v>0</v>
      </c>
      <c r="G523" s="176">
        <f t="shared" si="35"/>
        <v>0</v>
      </c>
      <c r="H523" s="175">
        <f t="shared" si="36"/>
        <v>0</v>
      </c>
      <c r="I523" s="176">
        <f t="shared" si="33"/>
        <v>0</v>
      </c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82"/>
      <c r="AE523" s="177"/>
      <c r="AF523" s="177"/>
      <c r="AG523" s="177"/>
      <c r="AH523" s="177"/>
      <c r="AI523" s="177"/>
      <c r="AJ523" s="177"/>
      <c r="AK523" s="177"/>
      <c r="AL523" s="177"/>
      <c r="AM523" s="177"/>
      <c r="AN523" s="187"/>
      <c r="AO523" s="177"/>
    </row>
    <row r="524" spans="2:41" ht="21" customHeight="1" x14ac:dyDescent="0.2">
      <c r="B524" s="173" t="s">
        <v>463</v>
      </c>
      <c r="C524" s="149" t="s">
        <v>410</v>
      </c>
      <c r="D524" s="149" t="s">
        <v>339</v>
      </c>
      <c r="E524" s="149" t="s">
        <v>49</v>
      </c>
      <c r="F524" s="174">
        <f t="shared" si="34"/>
        <v>0</v>
      </c>
      <c r="G524" s="176">
        <f t="shared" si="35"/>
        <v>0</v>
      </c>
      <c r="H524" s="175">
        <f t="shared" si="36"/>
        <v>0</v>
      </c>
      <c r="I524" s="176">
        <f t="shared" si="33"/>
        <v>0</v>
      </c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82"/>
      <c r="AE524" s="177"/>
      <c r="AF524" s="177"/>
      <c r="AG524" s="177"/>
      <c r="AH524" s="177"/>
      <c r="AI524" s="177"/>
      <c r="AJ524" s="177"/>
      <c r="AK524" s="177"/>
      <c r="AL524" s="177"/>
      <c r="AM524" s="177"/>
      <c r="AN524" s="187"/>
      <c r="AO524" s="177"/>
    </row>
    <row r="525" spans="2:41" ht="21" customHeight="1" x14ac:dyDescent="0.2">
      <c r="B525" s="173" t="s">
        <v>463</v>
      </c>
      <c r="C525" s="149" t="s">
        <v>410</v>
      </c>
      <c r="D525" s="149" t="s">
        <v>339</v>
      </c>
      <c r="E525" s="149" t="s">
        <v>57</v>
      </c>
      <c r="F525" s="174">
        <f t="shared" si="34"/>
        <v>0</v>
      </c>
      <c r="G525" s="176">
        <f t="shared" si="35"/>
        <v>0</v>
      </c>
      <c r="H525" s="175">
        <f t="shared" si="36"/>
        <v>0</v>
      </c>
      <c r="I525" s="176">
        <f t="shared" si="33"/>
        <v>0</v>
      </c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82"/>
      <c r="AE525" s="177"/>
      <c r="AF525" s="177"/>
      <c r="AG525" s="177"/>
      <c r="AH525" s="177"/>
      <c r="AI525" s="177"/>
      <c r="AJ525" s="177"/>
      <c r="AK525" s="177"/>
      <c r="AL525" s="177"/>
      <c r="AM525" s="177"/>
      <c r="AN525" s="187"/>
      <c r="AO525" s="177"/>
    </row>
    <row r="526" spans="2:41" ht="21" customHeight="1" x14ac:dyDescent="0.2">
      <c r="B526" s="173" t="s">
        <v>463</v>
      </c>
      <c r="C526" s="149" t="s">
        <v>410</v>
      </c>
      <c r="D526" s="149" t="s">
        <v>339</v>
      </c>
      <c r="E526" s="149" t="s">
        <v>43</v>
      </c>
      <c r="F526" s="174">
        <f t="shared" si="34"/>
        <v>0</v>
      </c>
      <c r="G526" s="176">
        <f t="shared" si="35"/>
        <v>0</v>
      </c>
      <c r="H526" s="175">
        <f t="shared" si="36"/>
        <v>0</v>
      </c>
      <c r="I526" s="176">
        <f t="shared" si="33"/>
        <v>0</v>
      </c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82"/>
      <c r="AE526" s="177"/>
      <c r="AF526" s="177"/>
      <c r="AG526" s="177"/>
      <c r="AH526" s="177"/>
      <c r="AI526" s="177"/>
      <c r="AJ526" s="177"/>
      <c r="AK526" s="177"/>
      <c r="AL526" s="177"/>
      <c r="AM526" s="177"/>
      <c r="AN526" s="187"/>
      <c r="AO526" s="177"/>
    </row>
    <row r="527" spans="2:41" ht="21" customHeight="1" x14ac:dyDescent="0.2">
      <c r="B527" s="173" t="s">
        <v>463</v>
      </c>
      <c r="C527" s="149" t="s">
        <v>411</v>
      </c>
      <c r="D527" s="149" t="s">
        <v>339</v>
      </c>
      <c r="E527" s="149" t="s">
        <v>48</v>
      </c>
      <c r="F527" s="174">
        <f t="shared" si="34"/>
        <v>0</v>
      </c>
      <c r="G527" s="176">
        <f t="shared" si="35"/>
        <v>0</v>
      </c>
      <c r="H527" s="175">
        <f t="shared" si="36"/>
        <v>0</v>
      </c>
      <c r="I527" s="176">
        <f t="shared" si="33"/>
        <v>0</v>
      </c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82"/>
      <c r="AE527" s="177"/>
      <c r="AF527" s="177"/>
      <c r="AG527" s="177"/>
      <c r="AH527" s="177"/>
      <c r="AI527" s="177"/>
      <c r="AJ527" s="177"/>
      <c r="AK527" s="177"/>
      <c r="AL527" s="177"/>
      <c r="AM527" s="177"/>
      <c r="AN527" s="187"/>
      <c r="AO527" s="177"/>
    </row>
    <row r="528" spans="2:41" ht="21" customHeight="1" x14ac:dyDescent="0.2">
      <c r="B528" s="173" t="s">
        <v>463</v>
      </c>
      <c r="C528" s="149" t="s">
        <v>411</v>
      </c>
      <c r="D528" s="149" t="s">
        <v>339</v>
      </c>
      <c r="E528" s="149" t="s">
        <v>49</v>
      </c>
      <c r="F528" s="174">
        <f t="shared" si="34"/>
        <v>0</v>
      </c>
      <c r="G528" s="176">
        <f t="shared" si="35"/>
        <v>0</v>
      </c>
      <c r="H528" s="175">
        <f t="shared" si="36"/>
        <v>0</v>
      </c>
      <c r="I528" s="176">
        <f t="shared" si="33"/>
        <v>0</v>
      </c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82"/>
      <c r="AE528" s="177"/>
      <c r="AF528" s="177"/>
      <c r="AG528" s="177"/>
      <c r="AH528" s="177"/>
      <c r="AI528" s="177"/>
      <c r="AJ528" s="177"/>
      <c r="AK528" s="177"/>
      <c r="AL528" s="177"/>
      <c r="AM528" s="177"/>
      <c r="AN528" s="187"/>
      <c r="AO528" s="177"/>
    </row>
    <row r="529" spans="2:41" ht="21" customHeight="1" x14ac:dyDescent="0.2">
      <c r="B529" s="173" t="s">
        <v>463</v>
      </c>
      <c r="C529" s="149" t="s">
        <v>411</v>
      </c>
      <c r="D529" s="149" t="s">
        <v>339</v>
      </c>
      <c r="E529" s="149" t="s">
        <v>57</v>
      </c>
      <c r="F529" s="174">
        <f t="shared" si="34"/>
        <v>0</v>
      </c>
      <c r="G529" s="176">
        <f t="shared" si="35"/>
        <v>0</v>
      </c>
      <c r="H529" s="175">
        <f t="shared" si="36"/>
        <v>0</v>
      </c>
      <c r="I529" s="176">
        <f t="shared" si="33"/>
        <v>0</v>
      </c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82"/>
      <c r="AE529" s="177"/>
      <c r="AF529" s="177"/>
      <c r="AG529" s="177"/>
      <c r="AH529" s="177"/>
      <c r="AI529" s="177"/>
      <c r="AJ529" s="177"/>
      <c r="AK529" s="177"/>
      <c r="AL529" s="177"/>
      <c r="AM529" s="177"/>
      <c r="AN529" s="187"/>
      <c r="AO529" s="177"/>
    </row>
    <row r="530" spans="2:41" ht="21" customHeight="1" x14ac:dyDescent="0.2">
      <c r="B530" s="173" t="s">
        <v>463</v>
      </c>
      <c r="C530" s="149" t="s">
        <v>411</v>
      </c>
      <c r="D530" s="149" t="s">
        <v>339</v>
      </c>
      <c r="E530" s="149" t="s">
        <v>43</v>
      </c>
      <c r="F530" s="174">
        <f t="shared" si="34"/>
        <v>0</v>
      </c>
      <c r="G530" s="176">
        <f t="shared" si="35"/>
        <v>0</v>
      </c>
      <c r="H530" s="175">
        <f t="shared" si="36"/>
        <v>0</v>
      </c>
      <c r="I530" s="176">
        <f t="shared" si="33"/>
        <v>0</v>
      </c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82"/>
      <c r="AE530" s="177"/>
      <c r="AF530" s="177"/>
      <c r="AG530" s="177"/>
      <c r="AH530" s="177"/>
      <c r="AI530" s="177"/>
      <c r="AJ530" s="177"/>
      <c r="AK530" s="177"/>
      <c r="AL530" s="177"/>
      <c r="AM530" s="177"/>
      <c r="AN530" s="187"/>
      <c r="AO530" s="177"/>
    </row>
    <row r="531" spans="2:41" ht="21" customHeight="1" x14ac:dyDescent="0.2">
      <c r="B531" s="173" t="s">
        <v>464</v>
      </c>
      <c r="C531" s="149" t="s">
        <v>403</v>
      </c>
      <c r="D531" s="149" t="s">
        <v>339</v>
      </c>
      <c r="E531" s="149" t="s">
        <v>48</v>
      </c>
      <c r="F531" s="174">
        <f t="shared" si="34"/>
        <v>10</v>
      </c>
      <c r="G531" s="176">
        <f t="shared" si="35"/>
        <v>0</v>
      </c>
      <c r="H531" s="175">
        <f t="shared" si="36"/>
        <v>0.67999999999999994</v>
      </c>
      <c r="I531" s="176">
        <f t="shared" si="33"/>
        <v>2.2999999999999998</v>
      </c>
      <c r="J531" s="177"/>
      <c r="K531" s="177"/>
      <c r="L531" s="177">
        <v>0</v>
      </c>
      <c r="M531" s="177">
        <v>0</v>
      </c>
      <c r="N531" s="177"/>
      <c r="O531" s="177">
        <v>0</v>
      </c>
      <c r="P531" s="177"/>
      <c r="Q531" s="177"/>
      <c r="R531" s="177"/>
      <c r="S531" s="177"/>
      <c r="T531" s="177"/>
      <c r="U531" s="177"/>
      <c r="V531" s="177"/>
      <c r="W531" s="177"/>
      <c r="X531" s="177">
        <v>0</v>
      </c>
      <c r="Y531" s="177">
        <v>1.5</v>
      </c>
      <c r="Z531" s="177">
        <v>0</v>
      </c>
      <c r="AA531" s="177">
        <v>2.2999999999999998</v>
      </c>
      <c r="AB531" s="177"/>
      <c r="AC531" s="177"/>
      <c r="AD531" s="182"/>
      <c r="AE531" s="177"/>
      <c r="AF531" s="177"/>
      <c r="AG531" s="177"/>
      <c r="AH531" s="177"/>
      <c r="AI531" s="177"/>
      <c r="AJ531" s="177">
        <v>2.2000000000000002</v>
      </c>
      <c r="AK531" s="177"/>
      <c r="AL531" s="177">
        <v>0</v>
      </c>
      <c r="AM531" s="177">
        <v>0.8</v>
      </c>
      <c r="AN531" s="187"/>
      <c r="AO531" s="177"/>
    </row>
    <row r="532" spans="2:41" ht="21" customHeight="1" x14ac:dyDescent="0.2">
      <c r="B532" s="173" t="s">
        <v>464</v>
      </c>
      <c r="C532" s="149" t="s">
        <v>403</v>
      </c>
      <c r="D532" s="149" t="s">
        <v>339</v>
      </c>
      <c r="E532" s="149" t="s">
        <v>49</v>
      </c>
      <c r="F532" s="174">
        <f t="shared" si="34"/>
        <v>9</v>
      </c>
      <c r="G532" s="176">
        <f t="shared" si="35"/>
        <v>0</v>
      </c>
      <c r="H532" s="175">
        <f t="shared" si="36"/>
        <v>0.70555555555555549</v>
      </c>
      <c r="I532" s="176">
        <f t="shared" si="33"/>
        <v>2.2999999999999998</v>
      </c>
      <c r="J532" s="177"/>
      <c r="K532" s="177"/>
      <c r="L532" s="177">
        <v>0</v>
      </c>
      <c r="M532" s="177">
        <v>0</v>
      </c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>
        <v>0</v>
      </c>
      <c r="Y532" s="177">
        <v>1.05</v>
      </c>
      <c r="Z532" s="177">
        <v>0</v>
      </c>
      <c r="AA532" s="177">
        <v>2.2999999999999998</v>
      </c>
      <c r="AB532" s="177"/>
      <c r="AC532" s="177"/>
      <c r="AD532" s="182"/>
      <c r="AE532" s="177"/>
      <c r="AF532" s="177"/>
      <c r="AG532" s="177"/>
      <c r="AH532" s="177"/>
      <c r="AI532" s="177"/>
      <c r="AJ532" s="177">
        <v>2.2000000000000002</v>
      </c>
      <c r="AK532" s="177"/>
      <c r="AL532" s="177">
        <v>0</v>
      </c>
      <c r="AM532" s="177">
        <v>0.8</v>
      </c>
      <c r="AN532" s="187"/>
      <c r="AO532" s="177"/>
    </row>
    <row r="533" spans="2:41" ht="21" customHeight="1" x14ac:dyDescent="0.2">
      <c r="B533" s="173" t="s">
        <v>464</v>
      </c>
      <c r="C533" s="149" t="s">
        <v>403</v>
      </c>
      <c r="D533" s="149" t="s">
        <v>339</v>
      </c>
      <c r="E533" s="149" t="s">
        <v>57</v>
      </c>
      <c r="F533" s="174">
        <f t="shared" si="34"/>
        <v>9</v>
      </c>
      <c r="G533" s="176">
        <f t="shared" si="35"/>
        <v>0</v>
      </c>
      <c r="H533" s="175">
        <f t="shared" si="36"/>
        <v>0.70555555555555549</v>
      </c>
      <c r="I533" s="176">
        <f t="shared" si="33"/>
        <v>2.2999999999999998</v>
      </c>
      <c r="J533" s="177"/>
      <c r="K533" s="177"/>
      <c r="L533" s="177">
        <v>0</v>
      </c>
      <c r="M533" s="177">
        <v>0</v>
      </c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>
        <v>0</v>
      </c>
      <c r="Y533" s="177">
        <v>1.05</v>
      </c>
      <c r="Z533" s="177">
        <v>0</v>
      </c>
      <c r="AA533" s="177">
        <v>2.2999999999999998</v>
      </c>
      <c r="AB533" s="177"/>
      <c r="AC533" s="177"/>
      <c r="AD533" s="182"/>
      <c r="AE533" s="177"/>
      <c r="AF533" s="177"/>
      <c r="AG533" s="177"/>
      <c r="AH533" s="177"/>
      <c r="AI533" s="177"/>
      <c r="AJ533" s="177">
        <v>2.2000000000000002</v>
      </c>
      <c r="AK533" s="177"/>
      <c r="AL533" s="177">
        <v>0</v>
      </c>
      <c r="AM533" s="177">
        <v>0.8</v>
      </c>
      <c r="AN533" s="187"/>
      <c r="AO533" s="177"/>
    </row>
    <row r="534" spans="2:41" ht="21" customHeight="1" x14ac:dyDescent="0.2">
      <c r="B534" s="173" t="s">
        <v>464</v>
      </c>
      <c r="C534" s="149" t="s">
        <v>403</v>
      </c>
      <c r="D534" s="149" t="s">
        <v>339</v>
      </c>
      <c r="E534" s="149" t="s">
        <v>43</v>
      </c>
      <c r="F534" s="174">
        <f t="shared" si="34"/>
        <v>9</v>
      </c>
      <c r="G534" s="176">
        <f t="shared" si="35"/>
        <v>0</v>
      </c>
      <c r="H534" s="175">
        <f t="shared" si="36"/>
        <v>0.70555555555555549</v>
      </c>
      <c r="I534" s="176">
        <f t="shared" si="33"/>
        <v>2.2999999999999998</v>
      </c>
      <c r="J534" s="177"/>
      <c r="K534" s="177"/>
      <c r="L534" s="177">
        <v>0</v>
      </c>
      <c r="M534" s="177">
        <v>0</v>
      </c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>
        <v>0</v>
      </c>
      <c r="Y534" s="177">
        <v>1.05</v>
      </c>
      <c r="Z534" s="177">
        <v>0</v>
      </c>
      <c r="AA534" s="177">
        <v>2.2999999999999998</v>
      </c>
      <c r="AB534" s="177"/>
      <c r="AC534" s="177"/>
      <c r="AD534" s="182"/>
      <c r="AE534" s="177"/>
      <c r="AF534" s="177"/>
      <c r="AG534" s="177"/>
      <c r="AH534" s="177"/>
      <c r="AI534" s="177"/>
      <c r="AJ534" s="177">
        <v>2.2000000000000002</v>
      </c>
      <c r="AK534" s="177"/>
      <c r="AL534" s="177">
        <v>0</v>
      </c>
      <c r="AM534" s="177">
        <v>0.8</v>
      </c>
      <c r="AN534" s="187"/>
      <c r="AO534" s="177"/>
    </row>
    <row r="535" spans="2:41" ht="21" customHeight="1" x14ac:dyDescent="0.2">
      <c r="B535" s="173" t="s">
        <v>429</v>
      </c>
      <c r="C535" s="149" t="s">
        <v>340</v>
      </c>
      <c r="D535" s="149" t="s">
        <v>339</v>
      </c>
      <c r="E535" s="149" t="s">
        <v>48</v>
      </c>
      <c r="F535" s="174">
        <f t="shared" si="34"/>
        <v>26</v>
      </c>
      <c r="G535" s="176">
        <f t="shared" si="35"/>
        <v>1.5</v>
      </c>
      <c r="H535" s="175">
        <f t="shared" si="36"/>
        <v>5.8942307692307692</v>
      </c>
      <c r="I535" s="176">
        <f t="shared" si="33"/>
        <v>9.1</v>
      </c>
      <c r="J535" s="177">
        <v>4.6500000000000004</v>
      </c>
      <c r="K535" s="177">
        <v>5.9</v>
      </c>
      <c r="L535" s="177">
        <v>5.6</v>
      </c>
      <c r="M535" s="177"/>
      <c r="N535" s="177"/>
      <c r="O535" s="177">
        <v>4.4000000000000004</v>
      </c>
      <c r="P535" s="177">
        <v>4</v>
      </c>
      <c r="Q535" s="177">
        <v>5</v>
      </c>
      <c r="R535" s="177"/>
      <c r="S535" s="177">
        <v>6</v>
      </c>
      <c r="T535" s="177"/>
      <c r="U535" s="177">
        <v>6.35</v>
      </c>
      <c r="V535" s="177">
        <v>6.7</v>
      </c>
      <c r="W535" s="177">
        <v>7.35</v>
      </c>
      <c r="X535" s="177">
        <v>7.1</v>
      </c>
      <c r="Y535" s="177">
        <v>6.8</v>
      </c>
      <c r="Z535" s="177">
        <v>6.5</v>
      </c>
      <c r="AA535" s="177">
        <v>6.8</v>
      </c>
      <c r="AB535" s="177">
        <v>5.7</v>
      </c>
      <c r="AC535" s="177"/>
      <c r="AD535" s="182">
        <v>3.2</v>
      </c>
      <c r="AE535" s="177">
        <v>6.2</v>
      </c>
      <c r="AF535" s="177">
        <v>5.2</v>
      </c>
      <c r="AG535" s="177">
        <v>6.15</v>
      </c>
      <c r="AH535" s="177"/>
      <c r="AI535" s="177">
        <v>8.25</v>
      </c>
      <c r="AJ535" s="177">
        <v>9.1</v>
      </c>
      <c r="AK535" s="177">
        <v>7.1</v>
      </c>
      <c r="AL535" s="177">
        <v>6.5</v>
      </c>
      <c r="AM535" s="177">
        <v>5</v>
      </c>
      <c r="AN535" s="187">
        <v>1.5</v>
      </c>
      <c r="AO535" s="177">
        <v>6.2</v>
      </c>
    </row>
    <row r="536" spans="2:41" ht="21" customHeight="1" x14ac:dyDescent="0.2">
      <c r="B536" s="173" t="s">
        <v>429</v>
      </c>
      <c r="C536" s="149" t="s">
        <v>340</v>
      </c>
      <c r="D536" s="149" t="s">
        <v>339</v>
      </c>
      <c r="E536" s="149" t="s">
        <v>49</v>
      </c>
      <c r="F536" s="174">
        <f t="shared" si="34"/>
        <v>13</v>
      </c>
      <c r="G536" s="176">
        <f t="shared" si="35"/>
        <v>2.5</v>
      </c>
      <c r="H536" s="175">
        <f t="shared" si="36"/>
        <v>3.7999999999999994</v>
      </c>
      <c r="I536" s="176">
        <f t="shared" si="33"/>
        <v>5.55</v>
      </c>
      <c r="J536" s="177">
        <v>2.5</v>
      </c>
      <c r="K536" s="177">
        <v>3.3</v>
      </c>
      <c r="L536" s="177"/>
      <c r="M536" s="177"/>
      <c r="N536" s="177"/>
      <c r="O536" s="177">
        <v>3.7</v>
      </c>
      <c r="P536" s="177"/>
      <c r="Q536" s="177">
        <v>4</v>
      </c>
      <c r="R536" s="177"/>
      <c r="S536" s="177"/>
      <c r="T536" s="177"/>
      <c r="U536" s="177"/>
      <c r="V536" s="177">
        <v>3.4</v>
      </c>
      <c r="W536" s="177">
        <v>4.5</v>
      </c>
      <c r="X536" s="177"/>
      <c r="Y536" s="177">
        <v>4.8</v>
      </c>
      <c r="Z536" s="177">
        <v>3.25</v>
      </c>
      <c r="AA536" s="177"/>
      <c r="AB536" s="177">
        <v>3.6</v>
      </c>
      <c r="AC536" s="177"/>
      <c r="AD536" s="182"/>
      <c r="AE536" s="177"/>
      <c r="AF536" s="177"/>
      <c r="AG536" s="177">
        <v>4.8</v>
      </c>
      <c r="AH536" s="177"/>
      <c r="AI536" s="177">
        <v>5.55</v>
      </c>
      <c r="AJ536" s="177"/>
      <c r="AK536" s="177"/>
      <c r="AL536" s="177"/>
      <c r="AM536" s="177">
        <v>3</v>
      </c>
      <c r="AN536" s="187"/>
      <c r="AO536" s="177">
        <v>3</v>
      </c>
    </row>
    <row r="537" spans="2:41" ht="21" customHeight="1" x14ac:dyDescent="0.2">
      <c r="B537" s="173" t="s">
        <v>429</v>
      </c>
      <c r="C537" s="149" t="s">
        <v>340</v>
      </c>
      <c r="D537" s="149" t="s">
        <v>339</v>
      </c>
      <c r="E537" s="149" t="s">
        <v>57</v>
      </c>
      <c r="F537" s="174">
        <f t="shared" si="34"/>
        <v>25</v>
      </c>
      <c r="G537" s="176">
        <f t="shared" si="35"/>
        <v>1.5</v>
      </c>
      <c r="H537" s="175">
        <f t="shared" si="36"/>
        <v>3.984</v>
      </c>
      <c r="I537" s="176">
        <f t="shared" si="33"/>
        <v>6</v>
      </c>
      <c r="J537" s="177">
        <v>2.5</v>
      </c>
      <c r="K537" s="177">
        <v>3.3</v>
      </c>
      <c r="L537" s="177">
        <v>4.3</v>
      </c>
      <c r="M537" s="177"/>
      <c r="N537" s="177"/>
      <c r="O537" s="177">
        <v>3.7</v>
      </c>
      <c r="P537" s="177">
        <v>4</v>
      </c>
      <c r="Q537" s="177">
        <v>5</v>
      </c>
      <c r="R537" s="177"/>
      <c r="S537" s="177">
        <v>6</v>
      </c>
      <c r="T537" s="177"/>
      <c r="U537" s="177">
        <v>3.8</v>
      </c>
      <c r="V537" s="177">
        <v>3.4</v>
      </c>
      <c r="W537" s="177">
        <v>4.5</v>
      </c>
      <c r="X537" s="177">
        <v>2.5</v>
      </c>
      <c r="Y537" s="177">
        <v>4.8</v>
      </c>
      <c r="Z537" s="177">
        <v>3.25</v>
      </c>
      <c r="AA537" s="177">
        <v>5.0999999999999996</v>
      </c>
      <c r="AB537" s="177">
        <v>3.6</v>
      </c>
      <c r="AC537" s="177"/>
      <c r="AD537" s="182">
        <v>3.2</v>
      </c>
      <c r="AE537" s="177">
        <v>3.6</v>
      </c>
      <c r="AF537" s="177">
        <v>5.2</v>
      </c>
      <c r="AG537" s="177">
        <v>5.65</v>
      </c>
      <c r="AH537" s="177"/>
      <c r="AI537" s="177">
        <v>5.55</v>
      </c>
      <c r="AJ537" s="177"/>
      <c r="AK537" s="177">
        <v>3.55</v>
      </c>
      <c r="AL537" s="177">
        <v>5.5</v>
      </c>
      <c r="AM537" s="177">
        <v>3</v>
      </c>
      <c r="AN537" s="187">
        <v>1.5</v>
      </c>
      <c r="AO537" s="177">
        <v>3.1</v>
      </c>
    </row>
    <row r="538" spans="2:41" ht="21" customHeight="1" x14ac:dyDescent="0.2">
      <c r="B538" s="173" t="s">
        <v>429</v>
      </c>
      <c r="C538" s="149" t="s">
        <v>340</v>
      </c>
      <c r="D538" s="149" t="s">
        <v>339</v>
      </c>
      <c r="E538" s="149" t="s">
        <v>43</v>
      </c>
      <c r="F538" s="174">
        <f t="shared" si="34"/>
        <v>19</v>
      </c>
      <c r="G538" s="176">
        <f t="shared" si="35"/>
        <v>0.5</v>
      </c>
      <c r="H538" s="175">
        <f t="shared" si="36"/>
        <v>3.3473684210526318</v>
      </c>
      <c r="I538" s="176">
        <f t="shared" si="33"/>
        <v>8.25</v>
      </c>
      <c r="J538" s="177">
        <v>1.9</v>
      </c>
      <c r="K538" s="177">
        <v>3.3</v>
      </c>
      <c r="L538" s="177">
        <v>4.3</v>
      </c>
      <c r="M538" s="177"/>
      <c r="N538" s="177"/>
      <c r="O538" s="177">
        <v>3.7</v>
      </c>
      <c r="P538" s="177"/>
      <c r="Q538" s="177">
        <v>3</v>
      </c>
      <c r="R538" s="177"/>
      <c r="S538" s="177">
        <v>4.3</v>
      </c>
      <c r="T538" s="177"/>
      <c r="U538" s="177"/>
      <c r="V538" s="177"/>
      <c r="W538" s="177"/>
      <c r="X538" s="177">
        <v>2.5</v>
      </c>
      <c r="Y538" s="177">
        <v>4.8</v>
      </c>
      <c r="Z538" s="177">
        <v>0.5</v>
      </c>
      <c r="AA538" s="177"/>
      <c r="AB538" s="177">
        <v>3.6</v>
      </c>
      <c r="AC538" s="177"/>
      <c r="AD538" s="182">
        <v>3.2</v>
      </c>
      <c r="AE538" s="177">
        <v>3.6</v>
      </c>
      <c r="AF538" s="177">
        <v>0.5</v>
      </c>
      <c r="AG538" s="177">
        <v>3.8</v>
      </c>
      <c r="AH538" s="177"/>
      <c r="AI538" s="177">
        <v>8.25</v>
      </c>
      <c r="AJ538" s="177"/>
      <c r="AK538" s="177"/>
      <c r="AL538" s="177">
        <v>5.5</v>
      </c>
      <c r="AM538" s="177">
        <v>3</v>
      </c>
      <c r="AN538" s="187">
        <v>0.75</v>
      </c>
      <c r="AO538" s="177">
        <v>3.1</v>
      </c>
    </row>
    <row r="539" spans="2:41" ht="21" customHeight="1" x14ac:dyDescent="0.2">
      <c r="B539" s="173" t="s">
        <v>465</v>
      </c>
      <c r="C539" s="149" t="s">
        <v>403</v>
      </c>
      <c r="D539" s="149" t="s">
        <v>339</v>
      </c>
      <c r="E539" s="149" t="s">
        <v>48</v>
      </c>
      <c r="F539" s="174">
        <f t="shared" si="34"/>
        <v>10</v>
      </c>
      <c r="G539" s="176">
        <f t="shared" si="35"/>
        <v>1.5</v>
      </c>
      <c r="H539" s="175">
        <f t="shared" si="36"/>
        <v>6.74</v>
      </c>
      <c r="I539" s="176">
        <f t="shared" si="33"/>
        <v>9.1</v>
      </c>
      <c r="J539" s="177"/>
      <c r="K539" s="177"/>
      <c r="L539" s="177"/>
      <c r="M539" s="177"/>
      <c r="N539" s="177"/>
      <c r="O539" s="177"/>
      <c r="P539" s="177">
        <v>7.2</v>
      </c>
      <c r="Q539" s="177"/>
      <c r="R539" s="177"/>
      <c r="S539" s="177"/>
      <c r="T539" s="177"/>
      <c r="U539" s="177"/>
      <c r="V539" s="177"/>
      <c r="W539" s="177">
        <v>7.35</v>
      </c>
      <c r="X539" s="177"/>
      <c r="Y539" s="177">
        <v>6.8</v>
      </c>
      <c r="Z539" s="177">
        <v>6.5</v>
      </c>
      <c r="AA539" s="177">
        <v>6.8</v>
      </c>
      <c r="AB539" s="177">
        <v>7.7</v>
      </c>
      <c r="AC539" s="177"/>
      <c r="AD539" s="182"/>
      <c r="AE539" s="177">
        <v>6.2</v>
      </c>
      <c r="AF539" s="177"/>
      <c r="AG539" s="177"/>
      <c r="AH539" s="177"/>
      <c r="AI539" s="177">
        <v>8.25</v>
      </c>
      <c r="AJ539" s="177">
        <v>9.1</v>
      </c>
      <c r="AK539" s="177"/>
      <c r="AL539" s="177"/>
      <c r="AM539" s="177"/>
      <c r="AN539" s="187">
        <v>1.5</v>
      </c>
      <c r="AO539" s="177"/>
    </row>
    <row r="540" spans="2:41" ht="21" customHeight="1" x14ac:dyDescent="0.2">
      <c r="B540" s="173" t="s">
        <v>465</v>
      </c>
      <c r="C540" s="149" t="s">
        <v>403</v>
      </c>
      <c r="D540" s="149" t="s">
        <v>339</v>
      </c>
      <c r="E540" s="149" t="s">
        <v>49</v>
      </c>
      <c r="F540" s="174">
        <f t="shared" si="34"/>
        <v>4</v>
      </c>
      <c r="G540" s="176">
        <f t="shared" si="35"/>
        <v>3.25</v>
      </c>
      <c r="H540" s="175">
        <f t="shared" si="36"/>
        <v>4.4249999999999998</v>
      </c>
      <c r="I540" s="176">
        <f t="shared" si="33"/>
        <v>5.55</v>
      </c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>
        <v>4.5</v>
      </c>
      <c r="X540" s="177"/>
      <c r="Y540" s="177"/>
      <c r="Z540" s="177">
        <v>3.25</v>
      </c>
      <c r="AA540" s="177"/>
      <c r="AB540" s="177">
        <v>4.4000000000000004</v>
      </c>
      <c r="AC540" s="177"/>
      <c r="AD540" s="182"/>
      <c r="AE540" s="177"/>
      <c r="AF540" s="177"/>
      <c r="AG540" s="177"/>
      <c r="AH540" s="177"/>
      <c r="AI540" s="177">
        <v>5.55</v>
      </c>
      <c r="AJ540" s="177"/>
      <c r="AK540" s="177"/>
      <c r="AL540" s="177"/>
      <c r="AM540" s="177"/>
      <c r="AN540" s="187"/>
      <c r="AO540" s="177"/>
    </row>
    <row r="541" spans="2:41" ht="21" customHeight="1" x14ac:dyDescent="0.2">
      <c r="B541" s="173" t="s">
        <v>465</v>
      </c>
      <c r="C541" s="149" t="s">
        <v>403</v>
      </c>
      <c r="D541" s="149" t="s">
        <v>339</v>
      </c>
      <c r="E541" s="149" t="s">
        <v>57</v>
      </c>
      <c r="F541" s="174">
        <f t="shared" si="34"/>
        <v>9</v>
      </c>
      <c r="G541" s="176">
        <f t="shared" si="35"/>
        <v>1.5</v>
      </c>
      <c r="H541" s="175">
        <f t="shared" si="36"/>
        <v>4.4333333333333336</v>
      </c>
      <c r="I541" s="176">
        <f t="shared" si="33"/>
        <v>7.2</v>
      </c>
      <c r="J541" s="177"/>
      <c r="K541" s="177"/>
      <c r="L541" s="177"/>
      <c r="M541" s="177"/>
      <c r="N541" s="177"/>
      <c r="O541" s="177"/>
      <c r="P541" s="177">
        <v>7.2</v>
      </c>
      <c r="Q541" s="177"/>
      <c r="R541" s="177"/>
      <c r="S541" s="177"/>
      <c r="T541" s="177"/>
      <c r="U541" s="177"/>
      <c r="V541" s="177"/>
      <c r="W541" s="177">
        <v>4.5</v>
      </c>
      <c r="X541" s="177"/>
      <c r="Y541" s="177">
        <v>4.8</v>
      </c>
      <c r="Z541" s="177">
        <v>3.25</v>
      </c>
      <c r="AA541" s="177">
        <v>5.0999999999999996</v>
      </c>
      <c r="AB541" s="177">
        <v>4.4000000000000004</v>
      </c>
      <c r="AC541" s="177"/>
      <c r="AD541" s="182"/>
      <c r="AE541" s="177">
        <v>3.6</v>
      </c>
      <c r="AF541" s="177"/>
      <c r="AG541" s="177"/>
      <c r="AH541" s="177"/>
      <c r="AI541" s="177">
        <v>5.55</v>
      </c>
      <c r="AJ541" s="177"/>
      <c r="AK541" s="177"/>
      <c r="AL541" s="177"/>
      <c r="AM541" s="177"/>
      <c r="AN541" s="187">
        <v>1.5</v>
      </c>
      <c r="AO541" s="177"/>
    </row>
    <row r="542" spans="2:41" ht="21" customHeight="1" x14ac:dyDescent="0.2">
      <c r="B542" s="173" t="s">
        <v>465</v>
      </c>
      <c r="C542" s="149" t="s">
        <v>403</v>
      </c>
      <c r="D542" s="149" t="s">
        <v>339</v>
      </c>
      <c r="E542" s="149" t="s">
        <v>43</v>
      </c>
      <c r="F542" s="174">
        <f t="shared" si="34"/>
        <v>6</v>
      </c>
      <c r="G542" s="176">
        <f t="shared" si="35"/>
        <v>0.5</v>
      </c>
      <c r="H542" s="175">
        <f t="shared" si="36"/>
        <v>3.7166666666666663</v>
      </c>
      <c r="I542" s="176">
        <f t="shared" si="33"/>
        <v>8.25</v>
      </c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>
        <v>4.8</v>
      </c>
      <c r="Z542" s="177">
        <v>0.5</v>
      </c>
      <c r="AA542" s="177"/>
      <c r="AB542" s="177">
        <v>4.4000000000000004</v>
      </c>
      <c r="AC542" s="177"/>
      <c r="AD542" s="182"/>
      <c r="AE542" s="177">
        <v>3.6</v>
      </c>
      <c r="AF542" s="177"/>
      <c r="AG542" s="177"/>
      <c r="AH542" s="177"/>
      <c r="AI542" s="177">
        <v>8.25</v>
      </c>
      <c r="AJ542" s="177"/>
      <c r="AK542" s="177"/>
      <c r="AL542" s="177"/>
      <c r="AM542" s="177"/>
      <c r="AN542" s="187">
        <v>0.75</v>
      </c>
      <c r="AO542" s="177"/>
    </row>
    <row r="543" spans="2:41" ht="21" customHeight="1" x14ac:dyDescent="0.2">
      <c r="B543" s="173" t="s">
        <v>430</v>
      </c>
      <c r="C543" s="149"/>
      <c r="D543" s="149"/>
      <c r="E543" s="149" t="s">
        <v>112</v>
      </c>
      <c r="F543" s="174"/>
      <c r="G543" s="176">
        <f t="shared" si="35"/>
        <v>9.76</v>
      </c>
      <c r="H543" s="175">
        <f t="shared" si="36"/>
        <v>12.663478260869567</v>
      </c>
      <c r="I543" s="176">
        <f t="shared" si="33"/>
        <v>30.15</v>
      </c>
      <c r="J543" s="177">
        <v>13.03</v>
      </c>
      <c r="K543" s="177">
        <v>9.76</v>
      </c>
      <c r="L543" s="177"/>
      <c r="M543" s="177">
        <v>11.82</v>
      </c>
      <c r="N543" s="177"/>
      <c r="O543" s="177">
        <v>10.06</v>
      </c>
      <c r="P543" s="177"/>
      <c r="Q543" s="177"/>
      <c r="R543" s="177"/>
      <c r="S543" s="177">
        <v>10.8</v>
      </c>
      <c r="T543" s="177">
        <v>14.88</v>
      </c>
      <c r="U543" s="177">
        <v>10.8</v>
      </c>
      <c r="V543" s="177">
        <v>10.65</v>
      </c>
      <c r="W543" s="177">
        <v>11.11</v>
      </c>
      <c r="X543" s="177">
        <v>12</v>
      </c>
      <c r="Y543" s="177">
        <v>13.84</v>
      </c>
      <c r="Z543" s="177">
        <v>10.18</v>
      </c>
      <c r="AA543" s="177">
        <v>11</v>
      </c>
      <c r="AB543" s="177">
        <v>12.49</v>
      </c>
      <c r="AC543" s="177"/>
      <c r="AD543" s="182"/>
      <c r="AE543" s="177">
        <v>12.13</v>
      </c>
      <c r="AF543" s="177">
        <v>14.69</v>
      </c>
      <c r="AG543" s="177">
        <v>10.4</v>
      </c>
      <c r="AH543" s="177"/>
      <c r="AI543" s="177">
        <v>30.15</v>
      </c>
      <c r="AJ543" s="177"/>
      <c r="AK543" s="177">
        <v>11.03</v>
      </c>
      <c r="AL543" s="177">
        <v>10.93</v>
      </c>
      <c r="AM543" s="177">
        <v>11.15</v>
      </c>
      <c r="AN543" s="187">
        <v>13.86</v>
      </c>
      <c r="AO543" s="177">
        <v>14.5</v>
      </c>
    </row>
    <row r="544" spans="2:41" ht="21" customHeight="1" x14ac:dyDescent="0.2">
      <c r="B544" s="173" t="s">
        <v>346</v>
      </c>
      <c r="C544" s="149" t="s">
        <v>340</v>
      </c>
      <c r="D544" s="149" t="s">
        <v>339</v>
      </c>
      <c r="E544" s="149" t="s">
        <v>48</v>
      </c>
      <c r="F544" s="174">
        <f t="shared" ref="F544:F575" si="37">COUNT(J544:AO544)</f>
        <v>16</v>
      </c>
      <c r="G544" s="176">
        <f t="shared" ref="G544:G575" si="38">MIN(J544:AO544)</f>
        <v>9.65</v>
      </c>
      <c r="H544" s="175">
        <f t="shared" si="36"/>
        <v>14.543749999999999</v>
      </c>
      <c r="I544" s="176">
        <f t="shared" ref="I544:I575" si="39">MAX(J544:AO544)</f>
        <v>26</v>
      </c>
      <c r="J544" s="177">
        <v>10.35</v>
      </c>
      <c r="K544" s="177"/>
      <c r="L544" s="177"/>
      <c r="M544" s="177">
        <v>11</v>
      </c>
      <c r="N544" s="177"/>
      <c r="O544" s="177">
        <v>10.199999999999999</v>
      </c>
      <c r="P544" s="177"/>
      <c r="Q544" s="177">
        <v>20</v>
      </c>
      <c r="R544" s="177"/>
      <c r="S544" s="177">
        <v>11</v>
      </c>
      <c r="T544" s="177"/>
      <c r="U544" s="177"/>
      <c r="V544" s="177"/>
      <c r="W544" s="177"/>
      <c r="X544" s="177"/>
      <c r="Y544" s="177">
        <v>13.7</v>
      </c>
      <c r="Z544" s="177">
        <v>21.8</v>
      </c>
      <c r="AA544" s="177">
        <v>11.3</v>
      </c>
      <c r="AB544" s="177">
        <v>26</v>
      </c>
      <c r="AC544" s="177">
        <v>20</v>
      </c>
      <c r="AD544" s="182">
        <v>17</v>
      </c>
      <c r="AE544" s="177">
        <v>10.6</v>
      </c>
      <c r="AF544" s="177"/>
      <c r="AG544" s="177">
        <v>10.1</v>
      </c>
      <c r="AH544" s="177"/>
      <c r="AI544" s="177">
        <v>9.65</v>
      </c>
      <c r="AJ544" s="177"/>
      <c r="AK544" s="177">
        <v>15.5</v>
      </c>
      <c r="AL544" s="177">
        <v>14.5</v>
      </c>
      <c r="AM544" s="177"/>
      <c r="AN544" s="187"/>
      <c r="AO544" s="177"/>
    </row>
    <row r="545" spans="2:41" ht="21" customHeight="1" x14ac:dyDescent="0.2">
      <c r="B545" s="173" t="s">
        <v>346</v>
      </c>
      <c r="C545" s="149" t="s">
        <v>340</v>
      </c>
      <c r="D545" s="149" t="s">
        <v>339</v>
      </c>
      <c r="E545" s="149" t="s">
        <v>49</v>
      </c>
      <c r="F545" s="174">
        <f t="shared" si="37"/>
        <v>16</v>
      </c>
      <c r="G545" s="176">
        <f t="shared" si="38"/>
        <v>4.8499999999999996</v>
      </c>
      <c r="H545" s="175">
        <f t="shared" si="36"/>
        <v>9.375</v>
      </c>
      <c r="I545" s="176">
        <f t="shared" si="39"/>
        <v>17</v>
      </c>
      <c r="J545" s="177">
        <v>6.75</v>
      </c>
      <c r="K545" s="177"/>
      <c r="L545" s="177"/>
      <c r="M545" s="177">
        <v>7.75</v>
      </c>
      <c r="N545" s="177"/>
      <c r="O545" s="177">
        <v>6.2</v>
      </c>
      <c r="P545" s="177"/>
      <c r="Q545" s="177">
        <v>17</v>
      </c>
      <c r="R545" s="177"/>
      <c r="S545" s="177">
        <v>8.3000000000000007</v>
      </c>
      <c r="T545" s="177"/>
      <c r="U545" s="177"/>
      <c r="V545" s="177"/>
      <c r="W545" s="177"/>
      <c r="X545" s="177"/>
      <c r="Y545" s="177">
        <v>9.6</v>
      </c>
      <c r="Z545" s="177">
        <v>10.9</v>
      </c>
      <c r="AA545" s="177">
        <v>6.5</v>
      </c>
      <c r="AB545" s="177">
        <v>13</v>
      </c>
      <c r="AC545" s="177">
        <v>10</v>
      </c>
      <c r="AD545" s="182">
        <v>17</v>
      </c>
      <c r="AE545" s="177">
        <v>5.3</v>
      </c>
      <c r="AF545" s="177"/>
      <c r="AG545" s="177">
        <v>8.1</v>
      </c>
      <c r="AH545" s="177"/>
      <c r="AI545" s="177">
        <v>4.8499999999999996</v>
      </c>
      <c r="AJ545" s="177"/>
      <c r="AK545" s="177">
        <v>7.75</v>
      </c>
      <c r="AL545" s="177">
        <v>11</v>
      </c>
      <c r="AM545" s="177"/>
      <c r="AN545" s="187"/>
      <c r="AO545" s="177"/>
    </row>
    <row r="546" spans="2:41" ht="21" customHeight="1" x14ac:dyDescent="0.2">
      <c r="B546" s="173" t="s">
        <v>346</v>
      </c>
      <c r="C546" s="149" t="s">
        <v>340</v>
      </c>
      <c r="D546" s="149" t="s">
        <v>339</v>
      </c>
      <c r="E546" s="149" t="s">
        <v>57</v>
      </c>
      <c r="F546" s="174">
        <f t="shared" si="37"/>
        <v>11</v>
      </c>
      <c r="G546" s="176">
        <f t="shared" si="38"/>
        <v>4.8499999999999996</v>
      </c>
      <c r="H546" s="175">
        <f t="shared" si="36"/>
        <v>10.472727272727271</v>
      </c>
      <c r="I546" s="176">
        <f t="shared" si="39"/>
        <v>20</v>
      </c>
      <c r="J546" s="177">
        <v>6.75</v>
      </c>
      <c r="K546" s="177"/>
      <c r="L546" s="177"/>
      <c r="M546" s="177">
        <v>7.75</v>
      </c>
      <c r="N546" s="177"/>
      <c r="O546" s="177">
        <v>6.2</v>
      </c>
      <c r="P546" s="177"/>
      <c r="Q546" s="177">
        <v>20</v>
      </c>
      <c r="R546" s="177"/>
      <c r="S546" s="177">
        <v>11</v>
      </c>
      <c r="T546" s="177"/>
      <c r="U546" s="177"/>
      <c r="V546" s="177"/>
      <c r="W546" s="177"/>
      <c r="X546" s="177"/>
      <c r="Y546" s="177"/>
      <c r="Z546" s="177">
        <v>10.9</v>
      </c>
      <c r="AA546" s="177"/>
      <c r="AB546" s="177">
        <v>13</v>
      </c>
      <c r="AC546" s="177">
        <v>10</v>
      </c>
      <c r="AD546" s="182">
        <v>17</v>
      </c>
      <c r="AE546" s="177"/>
      <c r="AF546" s="177"/>
      <c r="AG546" s="177"/>
      <c r="AH546" s="177"/>
      <c r="AI546" s="177">
        <v>4.8499999999999996</v>
      </c>
      <c r="AJ546" s="177"/>
      <c r="AK546" s="177">
        <v>7.75</v>
      </c>
      <c r="AL546" s="177"/>
      <c r="AM546" s="177"/>
      <c r="AN546" s="187"/>
      <c r="AO546" s="177"/>
    </row>
    <row r="547" spans="2:41" ht="21" customHeight="1" x14ac:dyDescent="0.2">
      <c r="B547" s="173" t="s">
        <v>346</v>
      </c>
      <c r="C547" s="149" t="s">
        <v>340</v>
      </c>
      <c r="D547" s="149" t="s">
        <v>339</v>
      </c>
      <c r="E547" s="149" t="s">
        <v>43</v>
      </c>
      <c r="F547" s="174">
        <f t="shared" si="37"/>
        <v>8</v>
      </c>
      <c r="G547" s="176">
        <f t="shared" si="38"/>
        <v>4.1500000000000004</v>
      </c>
      <c r="H547" s="175">
        <f t="shared" si="36"/>
        <v>11.975000000000001</v>
      </c>
      <c r="I547" s="176">
        <f t="shared" si="39"/>
        <v>21.8</v>
      </c>
      <c r="J547" s="177">
        <v>4.1500000000000004</v>
      </c>
      <c r="K547" s="177"/>
      <c r="L547" s="177"/>
      <c r="M547" s="177"/>
      <c r="N547" s="177"/>
      <c r="O547" s="177">
        <v>6.2</v>
      </c>
      <c r="P547" s="177"/>
      <c r="Q547" s="177">
        <v>13</v>
      </c>
      <c r="R547" s="177"/>
      <c r="S547" s="177">
        <v>11</v>
      </c>
      <c r="T547" s="177"/>
      <c r="U547" s="177"/>
      <c r="V547" s="177"/>
      <c r="W547" s="177"/>
      <c r="X547" s="177"/>
      <c r="Y547" s="177"/>
      <c r="Z547" s="177">
        <v>21.8</v>
      </c>
      <c r="AA547" s="177"/>
      <c r="AB547" s="177">
        <v>13</v>
      </c>
      <c r="AC547" s="177"/>
      <c r="AD547" s="182">
        <v>17</v>
      </c>
      <c r="AE547" s="177"/>
      <c r="AF547" s="177"/>
      <c r="AG547" s="177"/>
      <c r="AH547" s="177"/>
      <c r="AI547" s="177">
        <v>9.65</v>
      </c>
      <c r="AJ547" s="177"/>
      <c r="AK547" s="177"/>
      <c r="AL547" s="177"/>
      <c r="AM547" s="177"/>
      <c r="AN547" s="187"/>
      <c r="AO547" s="177"/>
    </row>
    <row r="548" spans="2:41" ht="21" customHeight="1" x14ac:dyDescent="0.2">
      <c r="B548" s="173" t="s">
        <v>346</v>
      </c>
      <c r="C548" s="149" t="s">
        <v>340</v>
      </c>
      <c r="D548" s="149" t="s">
        <v>398</v>
      </c>
      <c r="E548" s="149" t="s">
        <v>48</v>
      </c>
      <c r="F548" s="174">
        <f t="shared" si="37"/>
        <v>8</v>
      </c>
      <c r="G548" s="176">
        <f t="shared" si="38"/>
        <v>6.9</v>
      </c>
      <c r="H548" s="175">
        <f t="shared" si="36"/>
        <v>15.893749999999999</v>
      </c>
      <c r="I548" s="176">
        <f t="shared" si="39"/>
        <v>26</v>
      </c>
      <c r="J548" s="177">
        <v>10.35</v>
      </c>
      <c r="K548" s="177"/>
      <c r="L548" s="177"/>
      <c r="M548" s="177"/>
      <c r="N548" s="177"/>
      <c r="O548" s="177"/>
      <c r="P548" s="177"/>
      <c r="Q548" s="177">
        <v>17</v>
      </c>
      <c r="R548" s="177"/>
      <c r="S548" s="177"/>
      <c r="T548" s="177"/>
      <c r="U548" s="177"/>
      <c r="V548" s="177"/>
      <c r="W548" s="177"/>
      <c r="X548" s="177"/>
      <c r="Y548" s="177">
        <v>6.9</v>
      </c>
      <c r="Z548" s="177">
        <v>21.8</v>
      </c>
      <c r="AA548" s="177"/>
      <c r="AB548" s="177">
        <v>26</v>
      </c>
      <c r="AC548" s="177">
        <v>20</v>
      </c>
      <c r="AD548" s="182"/>
      <c r="AE548" s="177">
        <v>10.6</v>
      </c>
      <c r="AF548" s="177"/>
      <c r="AG548" s="177"/>
      <c r="AH548" s="177"/>
      <c r="AI548" s="177"/>
      <c r="AJ548" s="177"/>
      <c r="AK548" s="177"/>
      <c r="AL548" s="177">
        <v>14.5</v>
      </c>
      <c r="AM548" s="177"/>
      <c r="AN548" s="187"/>
      <c r="AO548" s="177"/>
    </row>
    <row r="549" spans="2:41" ht="21" customHeight="1" x14ac:dyDescent="0.2">
      <c r="B549" s="173" t="s">
        <v>346</v>
      </c>
      <c r="C549" s="149" t="s">
        <v>340</v>
      </c>
      <c r="D549" s="149" t="s">
        <v>398</v>
      </c>
      <c r="E549" s="149" t="s">
        <v>49</v>
      </c>
      <c r="F549" s="174">
        <f t="shared" si="37"/>
        <v>8</v>
      </c>
      <c r="G549" s="176">
        <f t="shared" si="38"/>
        <v>4.8</v>
      </c>
      <c r="H549" s="175">
        <f t="shared" si="36"/>
        <v>9.84375</v>
      </c>
      <c r="I549" s="176">
        <f t="shared" si="39"/>
        <v>17</v>
      </c>
      <c r="J549" s="177">
        <v>6.75</v>
      </c>
      <c r="K549" s="177"/>
      <c r="L549" s="177"/>
      <c r="M549" s="177"/>
      <c r="N549" s="177"/>
      <c r="O549" s="177"/>
      <c r="P549" s="177"/>
      <c r="Q549" s="177">
        <v>17</v>
      </c>
      <c r="R549" s="177"/>
      <c r="S549" s="177"/>
      <c r="T549" s="177"/>
      <c r="U549" s="177"/>
      <c r="V549" s="177"/>
      <c r="W549" s="177"/>
      <c r="X549" s="177"/>
      <c r="Y549" s="177">
        <v>4.8</v>
      </c>
      <c r="Z549" s="177">
        <v>10.9</v>
      </c>
      <c r="AA549" s="177"/>
      <c r="AB549" s="177">
        <v>13</v>
      </c>
      <c r="AC549" s="177">
        <v>10</v>
      </c>
      <c r="AD549" s="182"/>
      <c r="AE549" s="177">
        <v>5.3</v>
      </c>
      <c r="AF549" s="177"/>
      <c r="AG549" s="177"/>
      <c r="AH549" s="177"/>
      <c r="AI549" s="177"/>
      <c r="AJ549" s="177"/>
      <c r="AK549" s="177"/>
      <c r="AL549" s="177">
        <v>11</v>
      </c>
      <c r="AM549" s="177"/>
      <c r="AN549" s="187"/>
      <c r="AO549" s="177"/>
    </row>
    <row r="550" spans="2:41" ht="21" customHeight="1" x14ac:dyDescent="0.2">
      <c r="B550" s="173" t="s">
        <v>346</v>
      </c>
      <c r="C550" s="149" t="s">
        <v>340</v>
      </c>
      <c r="D550" s="149" t="s">
        <v>398</v>
      </c>
      <c r="E550" s="149" t="s">
        <v>57</v>
      </c>
      <c r="F550" s="174">
        <f t="shared" si="37"/>
        <v>5</v>
      </c>
      <c r="G550" s="176">
        <f t="shared" si="38"/>
        <v>6.75</v>
      </c>
      <c r="H550" s="175">
        <f t="shared" si="36"/>
        <v>11.53</v>
      </c>
      <c r="I550" s="176">
        <f t="shared" si="39"/>
        <v>17</v>
      </c>
      <c r="J550" s="177">
        <v>6.75</v>
      </c>
      <c r="K550" s="177"/>
      <c r="L550" s="177"/>
      <c r="M550" s="177"/>
      <c r="N550" s="177"/>
      <c r="O550" s="177"/>
      <c r="P550" s="177"/>
      <c r="Q550" s="177">
        <v>17</v>
      </c>
      <c r="R550" s="177"/>
      <c r="S550" s="177"/>
      <c r="T550" s="177"/>
      <c r="U550" s="177"/>
      <c r="V550" s="177"/>
      <c r="W550" s="177"/>
      <c r="X550" s="177"/>
      <c r="Y550" s="177"/>
      <c r="Z550" s="177">
        <v>10.9</v>
      </c>
      <c r="AA550" s="177"/>
      <c r="AB550" s="177">
        <v>13</v>
      </c>
      <c r="AC550" s="177">
        <v>10</v>
      </c>
      <c r="AD550" s="182"/>
      <c r="AE550" s="177"/>
      <c r="AF550" s="177"/>
      <c r="AG550" s="177"/>
      <c r="AH550" s="177"/>
      <c r="AI550" s="177"/>
      <c r="AJ550" s="177"/>
      <c r="AK550" s="177"/>
      <c r="AL550" s="177"/>
      <c r="AM550" s="177"/>
      <c r="AN550" s="187"/>
      <c r="AO550" s="177"/>
    </row>
    <row r="551" spans="2:41" ht="21" customHeight="1" x14ac:dyDescent="0.2">
      <c r="B551" s="173" t="s">
        <v>346</v>
      </c>
      <c r="C551" s="149" t="s">
        <v>340</v>
      </c>
      <c r="D551" s="149" t="s">
        <v>398</v>
      </c>
      <c r="E551" s="149" t="s">
        <v>43</v>
      </c>
      <c r="F551" s="174">
        <f t="shared" si="37"/>
        <v>4</v>
      </c>
      <c r="G551" s="176">
        <f t="shared" si="38"/>
        <v>4.1500000000000004</v>
      </c>
      <c r="H551" s="175">
        <f t="shared" si="36"/>
        <v>12.987500000000001</v>
      </c>
      <c r="I551" s="176">
        <f t="shared" si="39"/>
        <v>21.8</v>
      </c>
      <c r="J551" s="177">
        <v>4.1500000000000004</v>
      </c>
      <c r="K551" s="177"/>
      <c r="L551" s="177"/>
      <c r="M551" s="177"/>
      <c r="N551" s="177"/>
      <c r="O551" s="177"/>
      <c r="P551" s="177"/>
      <c r="Q551" s="177">
        <v>13</v>
      </c>
      <c r="R551" s="177"/>
      <c r="S551" s="177"/>
      <c r="T551" s="177"/>
      <c r="U551" s="177"/>
      <c r="V551" s="177"/>
      <c r="W551" s="177"/>
      <c r="X551" s="177"/>
      <c r="Y551" s="177"/>
      <c r="Z551" s="177">
        <v>21.8</v>
      </c>
      <c r="AA551" s="177"/>
      <c r="AB551" s="177">
        <v>13</v>
      </c>
      <c r="AC551" s="177"/>
      <c r="AD551" s="182"/>
      <c r="AE551" s="177"/>
      <c r="AF551" s="177"/>
      <c r="AG551" s="177"/>
      <c r="AH551" s="177"/>
      <c r="AI551" s="177"/>
      <c r="AJ551" s="177"/>
      <c r="AK551" s="177"/>
      <c r="AL551" s="177"/>
      <c r="AM551" s="177"/>
      <c r="AN551" s="187"/>
      <c r="AO551" s="177"/>
    </row>
    <row r="552" spans="2:41" ht="21" customHeight="1" x14ac:dyDescent="0.2">
      <c r="B552" s="173" t="s">
        <v>347</v>
      </c>
      <c r="C552" s="149" t="s">
        <v>340</v>
      </c>
      <c r="D552" s="149" t="s">
        <v>339</v>
      </c>
      <c r="E552" s="149" t="s">
        <v>48</v>
      </c>
      <c r="F552" s="174">
        <f t="shared" si="37"/>
        <v>16</v>
      </c>
      <c r="G552" s="176">
        <f t="shared" si="38"/>
        <v>19.3</v>
      </c>
      <c r="H552" s="175">
        <f t="shared" si="36"/>
        <v>23.709375000000001</v>
      </c>
      <c r="I552" s="176">
        <f t="shared" si="39"/>
        <v>30.6</v>
      </c>
      <c r="J552" s="177">
        <v>20.7</v>
      </c>
      <c r="K552" s="177"/>
      <c r="L552" s="177"/>
      <c r="M552" s="177">
        <v>21.75</v>
      </c>
      <c r="N552" s="177"/>
      <c r="O552" s="177">
        <v>20.399999999999999</v>
      </c>
      <c r="P552" s="177"/>
      <c r="Q552" s="177">
        <v>30</v>
      </c>
      <c r="R552" s="177"/>
      <c r="S552" s="177">
        <v>22</v>
      </c>
      <c r="T552" s="177">
        <v>25.4</v>
      </c>
      <c r="U552" s="177"/>
      <c r="V552" s="177">
        <v>30.6</v>
      </c>
      <c r="W552" s="177"/>
      <c r="X552" s="177">
        <v>23.5</v>
      </c>
      <c r="Y552" s="177">
        <v>27.3</v>
      </c>
      <c r="Z552" s="177">
        <v>21.8</v>
      </c>
      <c r="AA552" s="177">
        <v>22.6</v>
      </c>
      <c r="AB552" s="177"/>
      <c r="AC552" s="177"/>
      <c r="AD552" s="182"/>
      <c r="AE552" s="177">
        <v>21.2</v>
      </c>
      <c r="AF552" s="177"/>
      <c r="AG552" s="177">
        <v>20.2</v>
      </c>
      <c r="AH552" s="177"/>
      <c r="AI552" s="177">
        <v>19.3</v>
      </c>
      <c r="AJ552" s="177"/>
      <c r="AK552" s="177">
        <v>23.6</v>
      </c>
      <c r="AL552" s="177">
        <v>29</v>
      </c>
      <c r="AM552" s="177"/>
      <c r="AN552" s="187"/>
      <c r="AO552" s="177"/>
    </row>
    <row r="553" spans="2:41" ht="21" customHeight="1" x14ac:dyDescent="0.2">
      <c r="B553" s="173" t="s">
        <v>347</v>
      </c>
      <c r="C553" s="149" t="s">
        <v>340</v>
      </c>
      <c r="D553" s="149" t="s">
        <v>339</v>
      </c>
      <c r="E553" s="149" t="s">
        <v>49</v>
      </c>
      <c r="F553" s="174">
        <f t="shared" si="37"/>
        <v>15</v>
      </c>
      <c r="G553" s="176">
        <f t="shared" si="38"/>
        <v>9.6999999999999993</v>
      </c>
      <c r="H553" s="175">
        <f t="shared" si="36"/>
        <v>15.29</v>
      </c>
      <c r="I553" s="176">
        <f t="shared" si="39"/>
        <v>24</v>
      </c>
      <c r="J553" s="177">
        <v>13.5</v>
      </c>
      <c r="K553" s="177"/>
      <c r="L553" s="177"/>
      <c r="M553" s="177">
        <v>16.5</v>
      </c>
      <c r="N553" s="177"/>
      <c r="O553" s="177">
        <v>12.4</v>
      </c>
      <c r="P553" s="177"/>
      <c r="Q553" s="177">
        <v>24</v>
      </c>
      <c r="R553" s="177"/>
      <c r="S553" s="177">
        <v>16.600000000000001</v>
      </c>
      <c r="T553" s="177">
        <v>17</v>
      </c>
      <c r="U553" s="177"/>
      <c r="V553" s="177">
        <v>15.6</v>
      </c>
      <c r="W553" s="177"/>
      <c r="X553" s="177">
        <v>13.5</v>
      </c>
      <c r="Y553" s="177">
        <v>19.100000000000001</v>
      </c>
      <c r="Z553" s="177">
        <v>10.9</v>
      </c>
      <c r="AA553" s="177"/>
      <c r="AB553" s="177"/>
      <c r="AC553" s="177"/>
      <c r="AD553" s="182"/>
      <c r="AE553" s="177">
        <v>10.6</v>
      </c>
      <c r="AF553" s="177"/>
      <c r="AG553" s="177">
        <v>16.149999999999999</v>
      </c>
      <c r="AH553" s="177"/>
      <c r="AI553" s="177">
        <v>9.6999999999999993</v>
      </c>
      <c r="AJ553" s="177"/>
      <c r="AK553" s="177">
        <v>11.8</v>
      </c>
      <c r="AL553" s="177">
        <v>22</v>
      </c>
      <c r="AM553" s="177"/>
      <c r="AN553" s="187"/>
      <c r="AO553" s="177"/>
    </row>
    <row r="554" spans="2:41" ht="21" customHeight="1" x14ac:dyDescent="0.2">
      <c r="B554" s="173" t="s">
        <v>347</v>
      </c>
      <c r="C554" s="149" t="s">
        <v>340</v>
      </c>
      <c r="D554" s="149" t="s">
        <v>339</v>
      </c>
      <c r="E554" s="149" t="s">
        <v>57</v>
      </c>
      <c r="F554" s="174">
        <f t="shared" si="37"/>
        <v>10</v>
      </c>
      <c r="G554" s="176">
        <f t="shared" si="38"/>
        <v>9.6999999999999993</v>
      </c>
      <c r="H554" s="175">
        <f t="shared" si="36"/>
        <v>16.59</v>
      </c>
      <c r="I554" s="176">
        <f t="shared" si="39"/>
        <v>30</v>
      </c>
      <c r="J554" s="177">
        <v>13.5</v>
      </c>
      <c r="K554" s="177"/>
      <c r="L554" s="177"/>
      <c r="M554" s="177">
        <v>16.5</v>
      </c>
      <c r="N554" s="177"/>
      <c r="O554" s="177">
        <v>12.4</v>
      </c>
      <c r="P554" s="177"/>
      <c r="Q554" s="177">
        <v>30</v>
      </c>
      <c r="R554" s="177"/>
      <c r="S554" s="177">
        <v>22</v>
      </c>
      <c r="T554" s="177"/>
      <c r="U554" s="177"/>
      <c r="V554" s="177">
        <v>15.6</v>
      </c>
      <c r="W554" s="177"/>
      <c r="X554" s="177">
        <v>23.5</v>
      </c>
      <c r="Y554" s="177"/>
      <c r="Z554" s="177">
        <v>10.9</v>
      </c>
      <c r="AA554" s="177"/>
      <c r="AB554" s="177"/>
      <c r="AC554" s="177"/>
      <c r="AD554" s="182"/>
      <c r="AE554" s="177"/>
      <c r="AF554" s="177"/>
      <c r="AG554" s="177"/>
      <c r="AH554" s="177"/>
      <c r="AI554" s="177">
        <v>9.6999999999999993</v>
      </c>
      <c r="AJ554" s="177"/>
      <c r="AK554" s="177">
        <v>11.8</v>
      </c>
      <c r="AL554" s="177"/>
      <c r="AM554" s="177"/>
      <c r="AN554" s="187"/>
      <c r="AO554" s="177"/>
    </row>
    <row r="555" spans="2:41" ht="21" customHeight="1" x14ac:dyDescent="0.2">
      <c r="B555" s="173" t="s">
        <v>347</v>
      </c>
      <c r="C555" s="149" t="s">
        <v>340</v>
      </c>
      <c r="D555" s="149" t="s">
        <v>339</v>
      </c>
      <c r="E555" s="149" t="s">
        <v>43</v>
      </c>
      <c r="F555" s="174">
        <f t="shared" si="37"/>
        <v>7</v>
      </c>
      <c r="G555" s="176">
        <f t="shared" si="38"/>
        <v>8.3000000000000007</v>
      </c>
      <c r="H555" s="175">
        <f t="shared" si="36"/>
        <v>18.042857142857141</v>
      </c>
      <c r="I555" s="176">
        <f t="shared" si="39"/>
        <v>23.5</v>
      </c>
      <c r="J555" s="177">
        <v>8.3000000000000007</v>
      </c>
      <c r="K555" s="177"/>
      <c r="L555" s="177"/>
      <c r="M555" s="177"/>
      <c r="N555" s="177"/>
      <c r="O555" s="177">
        <v>12.4</v>
      </c>
      <c r="P555" s="177"/>
      <c r="Q555" s="177">
        <v>19</v>
      </c>
      <c r="R555" s="177"/>
      <c r="S555" s="177">
        <v>22</v>
      </c>
      <c r="T555" s="177"/>
      <c r="U555" s="177"/>
      <c r="V555" s="177"/>
      <c r="W555" s="177"/>
      <c r="X555" s="177">
        <v>23.5</v>
      </c>
      <c r="Y555" s="177"/>
      <c r="Z555" s="177">
        <v>21.8</v>
      </c>
      <c r="AA555" s="177"/>
      <c r="AB555" s="177"/>
      <c r="AC555" s="177"/>
      <c r="AD555" s="182"/>
      <c r="AE555" s="177"/>
      <c r="AF555" s="177"/>
      <c r="AG555" s="177"/>
      <c r="AH555" s="177"/>
      <c r="AI555" s="177">
        <v>19.3</v>
      </c>
      <c r="AJ555" s="177"/>
      <c r="AK555" s="177"/>
      <c r="AL555" s="177"/>
      <c r="AM555" s="177"/>
      <c r="AN555" s="187"/>
      <c r="AO555" s="177"/>
    </row>
    <row r="556" spans="2:41" ht="21" customHeight="1" x14ac:dyDescent="0.2">
      <c r="B556" s="173" t="s">
        <v>347</v>
      </c>
      <c r="C556" s="149" t="s">
        <v>340</v>
      </c>
      <c r="D556" s="149" t="s">
        <v>398</v>
      </c>
      <c r="E556" s="149" t="s">
        <v>48</v>
      </c>
      <c r="F556" s="174">
        <f t="shared" si="37"/>
        <v>6</v>
      </c>
      <c r="G556" s="176">
        <f t="shared" si="38"/>
        <v>13.7</v>
      </c>
      <c r="H556" s="175">
        <f t="shared" si="36"/>
        <v>21.733333333333334</v>
      </c>
      <c r="I556" s="176">
        <f t="shared" si="39"/>
        <v>29</v>
      </c>
      <c r="J556" s="177">
        <v>20.7</v>
      </c>
      <c r="K556" s="177"/>
      <c r="L556" s="177"/>
      <c r="M556" s="177"/>
      <c r="N556" s="177"/>
      <c r="O556" s="177"/>
      <c r="P556" s="177"/>
      <c r="Q556" s="177">
        <v>24</v>
      </c>
      <c r="R556" s="177"/>
      <c r="S556" s="177"/>
      <c r="T556" s="177"/>
      <c r="U556" s="177"/>
      <c r="V556" s="177"/>
      <c r="W556" s="177"/>
      <c r="X556" s="177"/>
      <c r="Y556" s="177">
        <v>13.7</v>
      </c>
      <c r="Z556" s="177">
        <v>21.8</v>
      </c>
      <c r="AA556" s="177"/>
      <c r="AB556" s="177"/>
      <c r="AC556" s="177"/>
      <c r="AD556" s="182"/>
      <c r="AE556" s="177">
        <v>21.2</v>
      </c>
      <c r="AF556" s="177"/>
      <c r="AG556" s="177"/>
      <c r="AH556" s="177"/>
      <c r="AI556" s="177"/>
      <c r="AJ556" s="177"/>
      <c r="AK556" s="177"/>
      <c r="AL556" s="177">
        <v>29</v>
      </c>
      <c r="AM556" s="177"/>
      <c r="AN556" s="187"/>
      <c r="AO556" s="177"/>
    </row>
    <row r="557" spans="2:41" ht="21" customHeight="1" x14ac:dyDescent="0.2">
      <c r="B557" s="173" t="s">
        <v>347</v>
      </c>
      <c r="C557" s="149" t="s">
        <v>340</v>
      </c>
      <c r="D557" s="149" t="s">
        <v>398</v>
      </c>
      <c r="E557" s="149" t="s">
        <v>49</v>
      </c>
      <c r="F557" s="174">
        <f t="shared" si="37"/>
        <v>5</v>
      </c>
      <c r="G557" s="176">
        <f t="shared" si="38"/>
        <v>9.6</v>
      </c>
      <c r="H557" s="175">
        <f t="shared" si="36"/>
        <v>13.319999999999999</v>
      </c>
      <c r="I557" s="176">
        <f t="shared" si="39"/>
        <v>22</v>
      </c>
      <c r="J557" s="177">
        <v>13.5</v>
      </c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>
        <v>9.6</v>
      </c>
      <c r="Z557" s="177">
        <v>10.9</v>
      </c>
      <c r="AA557" s="177"/>
      <c r="AB557" s="177"/>
      <c r="AC557" s="177"/>
      <c r="AD557" s="182"/>
      <c r="AE557" s="177">
        <v>10.6</v>
      </c>
      <c r="AF557" s="177"/>
      <c r="AG557" s="177"/>
      <c r="AH557" s="177"/>
      <c r="AI557" s="177"/>
      <c r="AJ557" s="177"/>
      <c r="AK557" s="177"/>
      <c r="AL557" s="177">
        <v>22</v>
      </c>
      <c r="AM557" s="177"/>
      <c r="AN557" s="187"/>
      <c r="AO557" s="177"/>
    </row>
    <row r="558" spans="2:41" ht="21" customHeight="1" x14ac:dyDescent="0.2">
      <c r="B558" s="173" t="s">
        <v>347</v>
      </c>
      <c r="C558" s="149" t="s">
        <v>340</v>
      </c>
      <c r="D558" s="149" t="s">
        <v>398</v>
      </c>
      <c r="E558" s="149" t="s">
        <v>57</v>
      </c>
      <c r="F558" s="174">
        <f t="shared" si="37"/>
        <v>3</v>
      </c>
      <c r="G558" s="176">
        <f t="shared" si="38"/>
        <v>10.9</v>
      </c>
      <c r="H558" s="175">
        <f t="shared" si="36"/>
        <v>16.133333333333333</v>
      </c>
      <c r="I558" s="176">
        <f t="shared" si="39"/>
        <v>24</v>
      </c>
      <c r="J558" s="177">
        <v>13.5</v>
      </c>
      <c r="K558" s="177"/>
      <c r="L558" s="177"/>
      <c r="M558" s="177"/>
      <c r="N558" s="177"/>
      <c r="O558" s="177"/>
      <c r="P558" s="177"/>
      <c r="Q558" s="177">
        <v>24</v>
      </c>
      <c r="R558" s="177"/>
      <c r="S558" s="177"/>
      <c r="T558" s="177"/>
      <c r="U558" s="177"/>
      <c r="V558" s="177"/>
      <c r="W558" s="177"/>
      <c r="X558" s="177"/>
      <c r="Y558" s="177"/>
      <c r="Z558" s="177">
        <v>10.9</v>
      </c>
      <c r="AA558" s="177"/>
      <c r="AB558" s="177"/>
      <c r="AC558" s="177"/>
      <c r="AD558" s="182"/>
      <c r="AE558" s="177"/>
      <c r="AF558" s="177"/>
      <c r="AG558" s="177"/>
      <c r="AH558" s="177"/>
      <c r="AI558" s="177"/>
      <c r="AJ558" s="177"/>
      <c r="AK558" s="177"/>
      <c r="AL558" s="177"/>
      <c r="AM558" s="177"/>
      <c r="AN558" s="187"/>
      <c r="AO558" s="177"/>
    </row>
    <row r="559" spans="2:41" ht="21" customHeight="1" x14ac:dyDescent="0.2">
      <c r="B559" s="173" t="s">
        <v>347</v>
      </c>
      <c r="C559" s="149" t="s">
        <v>340</v>
      </c>
      <c r="D559" s="149" t="s">
        <v>398</v>
      </c>
      <c r="E559" s="149" t="s">
        <v>43</v>
      </c>
      <c r="F559" s="174">
        <f t="shared" si="37"/>
        <v>3</v>
      </c>
      <c r="G559" s="176">
        <f t="shared" si="38"/>
        <v>8.3000000000000007</v>
      </c>
      <c r="H559" s="175">
        <f t="shared" si="36"/>
        <v>16.366666666666667</v>
      </c>
      <c r="I559" s="176">
        <f t="shared" si="39"/>
        <v>21.8</v>
      </c>
      <c r="J559" s="177">
        <v>8.3000000000000007</v>
      </c>
      <c r="K559" s="177"/>
      <c r="L559" s="177"/>
      <c r="M559" s="177"/>
      <c r="N559" s="177"/>
      <c r="O559" s="177"/>
      <c r="P559" s="177"/>
      <c r="Q559" s="177">
        <v>19</v>
      </c>
      <c r="R559" s="177"/>
      <c r="S559" s="177"/>
      <c r="T559" s="177"/>
      <c r="U559" s="177"/>
      <c r="V559" s="177"/>
      <c r="W559" s="177"/>
      <c r="X559" s="177"/>
      <c r="Y559" s="177"/>
      <c r="Z559" s="177">
        <v>21.8</v>
      </c>
      <c r="AA559" s="177"/>
      <c r="AB559" s="177"/>
      <c r="AC559" s="177"/>
      <c r="AD559" s="182"/>
      <c r="AE559" s="177"/>
      <c r="AF559" s="177"/>
      <c r="AG559" s="177"/>
      <c r="AH559" s="177"/>
      <c r="AI559" s="177"/>
      <c r="AJ559" s="177"/>
      <c r="AK559" s="177"/>
      <c r="AL559" s="177"/>
      <c r="AM559" s="177"/>
      <c r="AN559" s="187"/>
      <c r="AO559" s="177"/>
    </row>
    <row r="560" spans="2:41" ht="21" customHeight="1" x14ac:dyDescent="0.2">
      <c r="B560" s="173" t="s">
        <v>348</v>
      </c>
      <c r="C560" s="149" t="s">
        <v>340</v>
      </c>
      <c r="D560" s="149" t="s">
        <v>339</v>
      </c>
      <c r="E560" s="149" t="s">
        <v>48</v>
      </c>
      <c r="F560" s="174">
        <f t="shared" si="37"/>
        <v>18</v>
      </c>
      <c r="G560" s="176">
        <f t="shared" si="38"/>
        <v>22.5</v>
      </c>
      <c r="H560" s="175">
        <f t="shared" si="36"/>
        <v>35.722777777777786</v>
      </c>
      <c r="I560" s="176">
        <f t="shared" si="39"/>
        <v>49.5</v>
      </c>
      <c r="J560" s="177">
        <v>31.05</v>
      </c>
      <c r="K560" s="177"/>
      <c r="L560" s="177"/>
      <c r="M560" s="177">
        <v>32.75</v>
      </c>
      <c r="N560" s="177">
        <v>49.5</v>
      </c>
      <c r="O560" s="177">
        <v>30.6</v>
      </c>
      <c r="P560" s="177">
        <v>40.31</v>
      </c>
      <c r="Q560" s="177">
        <v>40</v>
      </c>
      <c r="R560" s="177"/>
      <c r="S560" s="177">
        <v>33</v>
      </c>
      <c r="T560" s="177">
        <v>31.8</v>
      </c>
      <c r="U560" s="177"/>
      <c r="V560" s="177"/>
      <c r="W560" s="177"/>
      <c r="X560" s="177"/>
      <c r="Y560" s="177"/>
      <c r="Z560" s="177">
        <v>48.4</v>
      </c>
      <c r="AA560" s="177">
        <v>33.9</v>
      </c>
      <c r="AB560" s="177">
        <v>44</v>
      </c>
      <c r="AC560" s="177">
        <v>40</v>
      </c>
      <c r="AD560" s="182">
        <v>22.5</v>
      </c>
      <c r="AE560" s="177">
        <v>31.8</v>
      </c>
      <c r="AF560" s="177"/>
      <c r="AG560" s="177">
        <v>30.25</v>
      </c>
      <c r="AH560" s="177"/>
      <c r="AI560" s="177">
        <v>28.95</v>
      </c>
      <c r="AJ560" s="177"/>
      <c r="AK560" s="177">
        <v>34.200000000000003</v>
      </c>
      <c r="AL560" s="177">
        <v>40</v>
      </c>
      <c r="AM560" s="177"/>
      <c r="AN560" s="187"/>
      <c r="AO560" s="177"/>
    </row>
    <row r="561" spans="2:41" ht="21" customHeight="1" x14ac:dyDescent="0.2">
      <c r="B561" s="173" t="s">
        <v>348</v>
      </c>
      <c r="C561" s="149" t="s">
        <v>340</v>
      </c>
      <c r="D561" s="149" t="s">
        <v>339</v>
      </c>
      <c r="E561" s="149" t="s">
        <v>49</v>
      </c>
      <c r="F561" s="174">
        <f t="shared" si="37"/>
        <v>16</v>
      </c>
      <c r="G561" s="176">
        <f t="shared" si="38"/>
        <v>14.55</v>
      </c>
      <c r="H561" s="175">
        <f t="shared" si="36"/>
        <v>22.590624999999999</v>
      </c>
      <c r="I561" s="176">
        <f t="shared" si="39"/>
        <v>35</v>
      </c>
      <c r="J561" s="177">
        <v>20.25</v>
      </c>
      <c r="K561" s="177"/>
      <c r="L561" s="177"/>
      <c r="M561" s="177">
        <v>24.25</v>
      </c>
      <c r="N561" s="177">
        <v>24.8</v>
      </c>
      <c r="O561" s="177">
        <v>18.600000000000001</v>
      </c>
      <c r="P561" s="177"/>
      <c r="Q561" s="177">
        <v>31</v>
      </c>
      <c r="R561" s="177"/>
      <c r="S561" s="177">
        <v>24.9</v>
      </c>
      <c r="T561" s="177">
        <v>22.2</v>
      </c>
      <c r="U561" s="177"/>
      <c r="V561" s="177"/>
      <c r="W561" s="177"/>
      <c r="X561" s="177"/>
      <c r="Y561" s="177"/>
      <c r="Z561" s="177">
        <v>24.2</v>
      </c>
      <c r="AA561" s="177"/>
      <c r="AB561" s="177">
        <v>22</v>
      </c>
      <c r="AC561" s="177">
        <v>20</v>
      </c>
      <c r="AD561" s="182">
        <v>22.5</v>
      </c>
      <c r="AE561" s="177">
        <v>15.9</v>
      </c>
      <c r="AF561" s="177"/>
      <c r="AG561" s="177">
        <v>24.2</v>
      </c>
      <c r="AH561" s="177"/>
      <c r="AI561" s="177">
        <v>14.55</v>
      </c>
      <c r="AJ561" s="177"/>
      <c r="AK561" s="177">
        <v>17.100000000000001</v>
      </c>
      <c r="AL561" s="177">
        <v>35</v>
      </c>
      <c r="AM561" s="177"/>
      <c r="AN561" s="187"/>
      <c r="AO561" s="177"/>
    </row>
    <row r="562" spans="2:41" ht="21" customHeight="1" x14ac:dyDescent="0.2">
      <c r="B562" s="173" t="s">
        <v>348</v>
      </c>
      <c r="C562" s="149" t="s">
        <v>340</v>
      </c>
      <c r="D562" s="149" t="s">
        <v>339</v>
      </c>
      <c r="E562" s="149" t="s">
        <v>57</v>
      </c>
      <c r="F562" s="174">
        <f t="shared" si="37"/>
        <v>11</v>
      </c>
      <c r="G562" s="176">
        <f t="shared" si="38"/>
        <v>14.55</v>
      </c>
      <c r="H562" s="175">
        <f t="shared" si="36"/>
        <v>23.313636363636363</v>
      </c>
      <c r="I562" s="176">
        <f t="shared" si="39"/>
        <v>40</v>
      </c>
      <c r="J562" s="177">
        <v>20.25</v>
      </c>
      <c r="K562" s="177"/>
      <c r="L562" s="177"/>
      <c r="M562" s="177">
        <v>24.25</v>
      </c>
      <c r="N562" s="177"/>
      <c r="O562" s="177">
        <v>18.600000000000001</v>
      </c>
      <c r="P562" s="177"/>
      <c r="Q562" s="177">
        <v>40</v>
      </c>
      <c r="R562" s="177"/>
      <c r="S562" s="177">
        <v>33</v>
      </c>
      <c r="T562" s="177"/>
      <c r="U562" s="177"/>
      <c r="V562" s="177"/>
      <c r="W562" s="177"/>
      <c r="X562" s="177"/>
      <c r="Y562" s="177"/>
      <c r="Z562" s="177">
        <v>24.2</v>
      </c>
      <c r="AA562" s="177"/>
      <c r="AB562" s="177">
        <v>22</v>
      </c>
      <c r="AC562" s="177">
        <v>20</v>
      </c>
      <c r="AD562" s="182">
        <v>22.5</v>
      </c>
      <c r="AE562" s="177"/>
      <c r="AF562" s="177"/>
      <c r="AG562" s="177"/>
      <c r="AH562" s="177"/>
      <c r="AI562" s="177">
        <v>14.55</v>
      </c>
      <c r="AJ562" s="177"/>
      <c r="AK562" s="177">
        <v>17.100000000000001</v>
      </c>
      <c r="AL562" s="177"/>
      <c r="AM562" s="177"/>
      <c r="AN562" s="187"/>
      <c r="AO562" s="177"/>
    </row>
    <row r="563" spans="2:41" ht="21" customHeight="1" x14ac:dyDescent="0.2">
      <c r="B563" s="173" t="s">
        <v>348</v>
      </c>
      <c r="C563" s="149" t="s">
        <v>340</v>
      </c>
      <c r="D563" s="149" t="s">
        <v>339</v>
      </c>
      <c r="E563" s="149" t="s">
        <v>43</v>
      </c>
      <c r="F563" s="174">
        <f t="shared" si="37"/>
        <v>8</v>
      </c>
      <c r="G563" s="176">
        <f t="shared" si="38"/>
        <v>12.45</v>
      </c>
      <c r="H563" s="175">
        <f t="shared" si="36"/>
        <v>26.362499999999997</v>
      </c>
      <c r="I563" s="176">
        <f t="shared" si="39"/>
        <v>48.4</v>
      </c>
      <c r="J563" s="177">
        <v>12.45</v>
      </c>
      <c r="K563" s="177"/>
      <c r="L563" s="177"/>
      <c r="M563" s="177"/>
      <c r="N563" s="177"/>
      <c r="O563" s="177">
        <v>18.600000000000001</v>
      </c>
      <c r="P563" s="177"/>
      <c r="Q563" s="177">
        <v>25</v>
      </c>
      <c r="R563" s="177"/>
      <c r="S563" s="177">
        <v>33</v>
      </c>
      <c r="T563" s="177"/>
      <c r="U563" s="177"/>
      <c r="V563" s="177"/>
      <c r="W563" s="177"/>
      <c r="X563" s="177"/>
      <c r="Y563" s="177"/>
      <c r="Z563" s="177">
        <v>48.4</v>
      </c>
      <c r="AA563" s="177"/>
      <c r="AB563" s="177">
        <v>22</v>
      </c>
      <c r="AC563" s="177"/>
      <c r="AD563" s="182">
        <v>22.5</v>
      </c>
      <c r="AE563" s="177"/>
      <c r="AF563" s="177"/>
      <c r="AG563" s="177"/>
      <c r="AH563" s="177"/>
      <c r="AI563" s="177">
        <v>28.95</v>
      </c>
      <c r="AJ563" s="177"/>
      <c r="AK563" s="177"/>
      <c r="AL563" s="177"/>
      <c r="AM563" s="177"/>
      <c r="AN563" s="187"/>
      <c r="AO563" s="177"/>
    </row>
    <row r="564" spans="2:41" ht="21" customHeight="1" x14ac:dyDescent="0.2">
      <c r="B564" s="173" t="s">
        <v>348</v>
      </c>
      <c r="C564" s="149" t="s">
        <v>340</v>
      </c>
      <c r="D564" s="149" t="s">
        <v>398</v>
      </c>
      <c r="E564" s="149" t="s">
        <v>48</v>
      </c>
      <c r="F564" s="174">
        <f t="shared" si="37"/>
        <v>8</v>
      </c>
      <c r="G564" s="176">
        <f t="shared" si="38"/>
        <v>31</v>
      </c>
      <c r="H564" s="175">
        <f t="shared" si="36"/>
        <v>37.53125</v>
      </c>
      <c r="I564" s="176">
        <f t="shared" si="39"/>
        <v>48.4</v>
      </c>
      <c r="J564" s="177">
        <v>31.05</v>
      </c>
      <c r="K564" s="177"/>
      <c r="L564" s="177"/>
      <c r="M564" s="177"/>
      <c r="N564" s="177">
        <v>34</v>
      </c>
      <c r="O564" s="177"/>
      <c r="P564" s="177"/>
      <c r="Q564" s="177">
        <v>31</v>
      </c>
      <c r="R564" s="177"/>
      <c r="S564" s="177"/>
      <c r="T564" s="177"/>
      <c r="U564" s="177"/>
      <c r="V564" s="177"/>
      <c r="W564" s="177"/>
      <c r="X564" s="177"/>
      <c r="Y564" s="177"/>
      <c r="Z564" s="177">
        <v>48.4</v>
      </c>
      <c r="AA564" s="177"/>
      <c r="AB564" s="177">
        <v>44</v>
      </c>
      <c r="AC564" s="177">
        <v>40</v>
      </c>
      <c r="AD564" s="182"/>
      <c r="AE564" s="177">
        <v>31.8</v>
      </c>
      <c r="AF564" s="177"/>
      <c r="AG564" s="177"/>
      <c r="AH564" s="177"/>
      <c r="AI564" s="177"/>
      <c r="AJ564" s="177"/>
      <c r="AK564" s="177"/>
      <c r="AL564" s="177">
        <v>40</v>
      </c>
      <c r="AM564" s="177"/>
      <c r="AN564" s="187"/>
      <c r="AO564" s="177"/>
    </row>
    <row r="565" spans="2:41" ht="21" customHeight="1" x14ac:dyDescent="0.2">
      <c r="B565" s="173" t="s">
        <v>348</v>
      </c>
      <c r="C565" s="149" t="s">
        <v>340</v>
      </c>
      <c r="D565" s="149" t="s">
        <v>398</v>
      </c>
      <c r="E565" s="149" t="s">
        <v>49</v>
      </c>
      <c r="F565" s="174">
        <f t="shared" si="37"/>
        <v>7</v>
      </c>
      <c r="G565" s="176">
        <f t="shared" si="38"/>
        <v>15.9</v>
      </c>
      <c r="H565" s="175">
        <f t="shared" si="36"/>
        <v>22.050000000000004</v>
      </c>
      <c r="I565" s="176">
        <f t="shared" si="39"/>
        <v>35</v>
      </c>
      <c r="J565" s="177">
        <v>20.25</v>
      </c>
      <c r="K565" s="177"/>
      <c r="L565" s="177"/>
      <c r="M565" s="177"/>
      <c r="N565" s="177">
        <v>17</v>
      </c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>
        <v>24.2</v>
      </c>
      <c r="AA565" s="177"/>
      <c r="AB565" s="177">
        <v>22</v>
      </c>
      <c r="AC565" s="177">
        <v>20</v>
      </c>
      <c r="AD565" s="182"/>
      <c r="AE565" s="177">
        <v>15.9</v>
      </c>
      <c r="AF565" s="177"/>
      <c r="AG565" s="177"/>
      <c r="AH565" s="177"/>
      <c r="AI565" s="177"/>
      <c r="AJ565" s="177"/>
      <c r="AK565" s="177"/>
      <c r="AL565" s="177">
        <v>35</v>
      </c>
      <c r="AM565" s="177"/>
      <c r="AN565" s="187"/>
      <c r="AO565" s="177"/>
    </row>
    <row r="566" spans="2:41" ht="21" customHeight="1" x14ac:dyDescent="0.2">
      <c r="B566" s="173" t="s">
        <v>348</v>
      </c>
      <c r="C566" s="149" t="s">
        <v>340</v>
      </c>
      <c r="D566" s="149" t="s">
        <v>398</v>
      </c>
      <c r="E566" s="149" t="s">
        <v>57</v>
      </c>
      <c r="F566" s="174">
        <f t="shared" si="37"/>
        <v>5</v>
      </c>
      <c r="G566" s="176">
        <f t="shared" si="38"/>
        <v>20</v>
      </c>
      <c r="H566" s="175">
        <f t="shared" si="36"/>
        <v>23.490000000000002</v>
      </c>
      <c r="I566" s="176">
        <f t="shared" si="39"/>
        <v>31</v>
      </c>
      <c r="J566" s="177">
        <v>20.25</v>
      </c>
      <c r="K566" s="177"/>
      <c r="L566" s="177"/>
      <c r="M566" s="177"/>
      <c r="N566" s="177"/>
      <c r="O566" s="177"/>
      <c r="P566" s="177"/>
      <c r="Q566" s="177">
        <v>31</v>
      </c>
      <c r="R566" s="177"/>
      <c r="S566" s="177"/>
      <c r="T566" s="177"/>
      <c r="U566" s="177"/>
      <c r="V566" s="177"/>
      <c r="W566" s="177"/>
      <c r="X566" s="177"/>
      <c r="Y566" s="177"/>
      <c r="Z566" s="177">
        <v>24.2</v>
      </c>
      <c r="AA566" s="177"/>
      <c r="AB566" s="177">
        <v>22</v>
      </c>
      <c r="AC566" s="177">
        <v>20</v>
      </c>
      <c r="AD566" s="182"/>
      <c r="AE566" s="177"/>
      <c r="AF566" s="177"/>
      <c r="AG566" s="177"/>
      <c r="AH566" s="177"/>
      <c r="AI566" s="177"/>
      <c r="AJ566" s="177"/>
      <c r="AK566" s="177"/>
      <c r="AL566" s="177"/>
      <c r="AM566" s="177"/>
      <c r="AN566" s="187"/>
      <c r="AO566" s="177"/>
    </row>
    <row r="567" spans="2:41" ht="21" customHeight="1" x14ac:dyDescent="0.2">
      <c r="B567" s="173" t="s">
        <v>348</v>
      </c>
      <c r="C567" s="149" t="s">
        <v>340</v>
      </c>
      <c r="D567" s="149" t="s">
        <v>398</v>
      </c>
      <c r="E567" s="149" t="s">
        <v>43</v>
      </c>
      <c r="F567" s="174">
        <f t="shared" si="37"/>
        <v>4</v>
      </c>
      <c r="G567" s="176">
        <f t="shared" si="38"/>
        <v>12.45</v>
      </c>
      <c r="H567" s="175">
        <f t="shared" si="36"/>
        <v>26.962499999999999</v>
      </c>
      <c r="I567" s="176">
        <f t="shared" si="39"/>
        <v>48.4</v>
      </c>
      <c r="J567" s="177">
        <v>12.45</v>
      </c>
      <c r="K567" s="177"/>
      <c r="L567" s="177"/>
      <c r="M567" s="177"/>
      <c r="N567" s="177"/>
      <c r="O567" s="177"/>
      <c r="P567" s="177"/>
      <c r="Q567" s="177">
        <v>25</v>
      </c>
      <c r="R567" s="177"/>
      <c r="S567" s="177"/>
      <c r="T567" s="177"/>
      <c r="U567" s="177"/>
      <c r="V567" s="177"/>
      <c r="W567" s="177"/>
      <c r="X567" s="177"/>
      <c r="Y567" s="177"/>
      <c r="Z567" s="177">
        <v>48.4</v>
      </c>
      <c r="AA567" s="177"/>
      <c r="AB567" s="177">
        <v>22</v>
      </c>
      <c r="AC567" s="177"/>
      <c r="AD567" s="182"/>
      <c r="AE567" s="177"/>
      <c r="AF567" s="177"/>
      <c r="AG567" s="177"/>
      <c r="AH567" s="177"/>
      <c r="AI567" s="177"/>
      <c r="AJ567" s="177"/>
      <c r="AK567" s="177"/>
      <c r="AL567" s="177"/>
      <c r="AM567" s="177"/>
      <c r="AN567" s="187"/>
      <c r="AO567" s="177"/>
    </row>
    <row r="568" spans="2:41" ht="21" customHeight="1" x14ac:dyDescent="0.2">
      <c r="B568" s="173" t="s">
        <v>349</v>
      </c>
      <c r="C568" s="149" t="s">
        <v>340</v>
      </c>
      <c r="D568" s="149" t="s">
        <v>339</v>
      </c>
      <c r="E568" s="149" t="s">
        <v>48</v>
      </c>
      <c r="F568" s="174">
        <f t="shared" si="37"/>
        <v>27</v>
      </c>
      <c r="G568" s="176">
        <f t="shared" si="38"/>
        <v>30</v>
      </c>
      <c r="H568" s="175">
        <f t="shared" si="36"/>
        <v>45.690740740740743</v>
      </c>
      <c r="I568" s="176">
        <f t="shared" si="39"/>
        <v>66</v>
      </c>
      <c r="J568" s="177">
        <v>41.4</v>
      </c>
      <c r="K568" s="177">
        <v>48</v>
      </c>
      <c r="L568" s="177"/>
      <c r="M568" s="177">
        <v>37.25</v>
      </c>
      <c r="N568" s="177">
        <v>66</v>
      </c>
      <c r="O568" s="177">
        <v>46</v>
      </c>
      <c r="P568" s="177">
        <v>53.75</v>
      </c>
      <c r="Q568" s="177">
        <v>50</v>
      </c>
      <c r="R568" s="177">
        <v>38</v>
      </c>
      <c r="S568" s="177">
        <v>44</v>
      </c>
      <c r="T568" s="177">
        <v>42.4</v>
      </c>
      <c r="U568" s="177">
        <v>54.65</v>
      </c>
      <c r="V568" s="177">
        <v>61.2</v>
      </c>
      <c r="W568" s="177"/>
      <c r="X568" s="177">
        <v>47</v>
      </c>
      <c r="Y568" s="177">
        <v>54.6</v>
      </c>
      <c r="Z568" s="177">
        <v>48.4</v>
      </c>
      <c r="AA568" s="177">
        <v>45.2</v>
      </c>
      <c r="AB568" s="177">
        <v>44</v>
      </c>
      <c r="AC568" s="177">
        <v>40</v>
      </c>
      <c r="AD568" s="182">
        <v>30</v>
      </c>
      <c r="AE568" s="177">
        <v>42.15</v>
      </c>
      <c r="AF568" s="177"/>
      <c r="AG568" s="177">
        <v>40.35</v>
      </c>
      <c r="AH568" s="177"/>
      <c r="AI568" s="177">
        <v>38.6</v>
      </c>
      <c r="AJ568" s="177">
        <v>33.200000000000003</v>
      </c>
      <c r="AK568" s="177">
        <v>46</v>
      </c>
      <c r="AL568" s="177">
        <v>54.5</v>
      </c>
      <c r="AM568" s="177">
        <v>42</v>
      </c>
      <c r="AN568" s="187">
        <v>45</v>
      </c>
      <c r="AO568" s="177"/>
    </row>
    <row r="569" spans="2:41" ht="21" customHeight="1" x14ac:dyDescent="0.2">
      <c r="B569" s="173" t="s">
        <v>349</v>
      </c>
      <c r="C569" s="149" t="s">
        <v>340</v>
      </c>
      <c r="D569" s="149" t="s">
        <v>339</v>
      </c>
      <c r="E569" s="149" t="s">
        <v>49</v>
      </c>
      <c r="F569" s="174">
        <f t="shared" si="37"/>
        <v>25</v>
      </c>
      <c r="G569" s="176">
        <f t="shared" si="38"/>
        <v>20</v>
      </c>
      <c r="H569" s="175">
        <f t="shared" si="36"/>
        <v>29.564</v>
      </c>
      <c r="I569" s="176">
        <f t="shared" si="39"/>
        <v>46</v>
      </c>
      <c r="J569" s="177">
        <v>27</v>
      </c>
      <c r="K569" s="177">
        <v>27</v>
      </c>
      <c r="L569" s="177"/>
      <c r="M569" s="177">
        <v>26.8</v>
      </c>
      <c r="N569" s="177">
        <v>33</v>
      </c>
      <c r="O569" s="177">
        <v>34</v>
      </c>
      <c r="P569" s="177"/>
      <c r="Q569" s="177">
        <v>38</v>
      </c>
      <c r="R569" s="177">
        <v>28</v>
      </c>
      <c r="S569" s="177">
        <v>33.200000000000003</v>
      </c>
      <c r="T569" s="177">
        <v>29.6</v>
      </c>
      <c r="U569" s="177">
        <v>39.200000000000003</v>
      </c>
      <c r="V569" s="177">
        <v>31.2</v>
      </c>
      <c r="W569" s="177"/>
      <c r="X569" s="177">
        <v>27</v>
      </c>
      <c r="Y569" s="177">
        <v>38.200000000000003</v>
      </c>
      <c r="Z569" s="177">
        <v>24.2</v>
      </c>
      <c r="AA569" s="177"/>
      <c r="AB569" s="177">
        <v>22</v>
      </c>
      <c r="AC569" s="177">
        <v>20</v>
      </c>
      <c r="AD569" s="182">
        <v>30</v>
      </c>
      <c r="AE569" s="177">
        <v>21</v>
      </c>
      <c r="AF569" s="177"/>
      <c r="AG569" s="177">
        <v>32.299999999999997</v>
      </c>
      <c r="AH569" s="177"/>
      <c r="AI569" s="177">
        <v>24.2</v>
      </c>
      <c r="AJ569" s="177">
        <v>33.200000000000003</v>
      </c>
      <c r="AK569" s="177">
        <v>23</v>
      </c>
      <c r="AL569" s="177">
        <v>46</v>
      </c>
      <c r="AM569" s="177">
        <v>21</v>
      </c>
      <c r="AN569" s="187">
        <v>30</v>
      </c>
      <c r="AO569" s="177"/>
    </row>
    <row r="570" spans="2:41" ht="21" customHeight="1" x14ac:dyDescent="0.2">
      <c r="B570" s="173" t="s">
        <v>349</v>
      </c>
      <c r="C570" s="149" t="s">
        <v>340</v>
      </c>
      <c r="D570" s="149" t="s">
        <v>339</v>
      </c>
      <c r="E570" s="149" t="s">
        <v>57</v>
      </c>
      <c r="F570" s="174">
        <f t="shared" si="37"/>
        <v>18</v>
      </c>
      <c r="G570" s="176">
        <f t="shared" si="38"/>
        <v>20</v>
      </c>
      <c r="H570" s="175">
        <f t="shared" si="36"/>
        <v>32.144444444444439</v>
      </c>
      <c r="I570" s="176">
        <f t="shared" si="39"/>
        <v>50</v>
      </c>
      <c r="J570" s="177">
        <v>27</v>
      </c>
      <c r="K570" s="177">
        <v>27</v>
      </c>
      <c r="L570" s="177"/>
      <c r="M570" s="177">
        <v>26.8</v>
      </c>
      <c r="N570" s="177"/>
      <c r="O570" s="177">
        <v>34</v>
      </c>
      <c r="P570" s="177"/>
      <c r="Q570" s="177">
        <v>50</v>
      </c>
      <c r="R570" s="177">
        <v>28</v>
      </c>
      <c r="S570" s="177">
        <v>44</v>
      </c>
      <c r="T570" s="177"/>
      <c r="U570" s="177"/>
      <c r="V570" s="177">
        <v>31.2</v>
      </c>
      <c r="W570" s="177"/>
      <c r="X570" s="177">
        <v>47</v>
      </c>
      <c r="Y570" s="177"/>
      <c r="Z570" s="177">
        <v>24.2</v>
      </c>
      <c r="AA570" s="177"/>
      <c r="AB570" s="177">
        <v>22</v>
      </c>
      <c r="AC570" s="177">
        <v>20</v>
      </c>
      <c r="AD570" s="182">
        <v>30</v>
      </c>
      <c r="AE570" s="177"/>
      <c r="AF570" s="177"/>
      <c r="AG570" s="177"/>
      <c r="AH570" s="177"/>
      <c r="AI570" s="177">
        <v>24.2</v>
      </c>
      <c r="AJ570" s="177">
        <v>33.200000000000003</v>
      </c>
      <c r="AK570" s="177">
        <v>23</v>
      </c>
      <c r="AL570" s="177"/>
      <c r="AM570" s="177">
        <v>42</v>
      </c>
      <c r="AN570" s="187">
        <v>45</v>
      </c>
      <c r="AO570" s="177"/>
    </row>
    <row r="571" spans="2:41" ht="21" customHeight="1" x14ac:dyDescent="0.2">
      <c r="B571" s="173" t="s">
        <v>349</v>
      </c>
      <c r="C571" s="149" t="s">
        <v>340</v>
      </c>
      <c r="D571" s="149" t="s">
        <v>339</v>
      </c>
      <c r="E571" s="149" t="s">
        <v>43</v>
      </c>
      <c r="F571" s="174">
        <f t="shared" si="37"/>
        <v>14</v>
      </c>
      <c r="G571" s="176">
        <f t="shared" si="38"/>
        <v>16.600000000000001</v>
      </c>
      <c r="H571" s="175">
        <f t="shared" si="36"/>
        <v>34.771428571428572</v>
      </c>
      <c r="I571" s="176">
        <f t="shared" si="39"/>
        <v>48.4</v>
      </c>
      <c r="J571" s="177">
        <v>16.600000000000001</v>
      </c>
      <c r="K571" s="177">
        <v>27</v>
      </c>
      <c r="L571" s="177"/>
      <c r="M571" s="177"/>
      <c r="N571" s="177"/>
      <c r="O571" s="177">
        <v>34</v>
      </c>
      <c r="P571" s="177"/>
      <c r="Q571" s="177">
        <v>31</v>
      </c>
      <c r="R571" s="177">
        <v>28</v>
      </c>
      <c r="S571" s="177">
        <v>44</v>
      </c>
      <c r="T571" s="177"/>
      <c r="U571" s="177"/>
      <c r="V571" s="177"/>
      <c r="W571" s="177"/>
      <c r="X571" s="177">
        <v>47</v>
      </c>
      <c r="Y571" s="177"/>
      <c r="Z571" s="177">
        <v>48.4</v>
      </c>
      <c r="AA571" s="177"/>
      <c r="AB571" s="177">
        <v>22</v>
      </c>
      <c r="AC571" s="177"/>
      <c r="AD571" s="182">
        <v>30</v>
      </c>
      <c r="AE571" s="177"/>
      <c r="AF571" s="177"/>
      <c r="AG571" s="177"/>
      <c r="AH571" s="177"/>
      <c r="AI571" s="177">
        <v>38.6</v>
      </c>
      <c r="AJ571" s="177">
        <v>33.200000000000003</v>
      </c>
      <c r="AK571" s="177"/>
      <c r="AL571" s="177"/>
      <c r="AM571" s="177">
        <v>42</v>
      </c>
      <c r="AN571" s="187">
        <v>45</v>
      </c>
      <c r="AO571" s="177"/>
    </row>
    <row r="572" spans="2:41" ht="21" customHeight="1" x14ac:dyDescent="0.2">
      <c r="B572" s="173" t="s">
        <v>349</v>
      </c>
      <c r="C572" s="149" t="s">
        <v>340</v>
      </c>
      <c r="D572" s="149" t="s">
        <v>398</v>
      </c>
      <c r="E572" s="149" t="s">
        <v>48</v>
      </c>
      <c r="F572" s="174">
        <f t="shared" si="37"/>
        <v>13</v>
      </c>
      <c r="G572" s="176">
        <f t="shared" si="38"/>
        <v>15</v>
      </c>
      <c r="H572" s="175">
        <f t="shared" si="36"/>
        <v>41.284615384615378</v>
      </c>
      <c r="I572" s="176">
        <f t="shared" si="39"/>
        <v>54.65</v>
      </c>
      <c r="J572" s="177">
        <v>41.4</v>
      </c>
      <c r="K572" s="177">
        <v>48</v>
      </c>
      <c r="L572" s="177"/>
      <c r="M572" s="177"/>
      <c r="N572" s="177">
        <v>45.3</v>
      </c>
      <c r="O572" s="177"/>
      <c r="P572" s="177"/>
      <c r="Q572" s="177">
        <v>38</v>
      </c>
      <c r="R572" s="177">
        <v>38</v>
      </c>
      <c r="S572" s="177"/>
      <c r="T572" s="177"/>
      <c r="U572" s="177">
        <v>54.65</v>
      </c>
      <c r="V572" s="177"/>
      <c r="W572" s="177"/>
      <c r="X572" s="177"/>
      <c r="Y572" s="177">
        <v>27.3</v>
      </c>
      <c r="Z572" s="177">
        <v>48.4</v>
      </c>
      <c r="AA572" s="177"/>
      <c r="AB572" s="177">
        <v>44</v>
      </c>
      <c r="AC572" s="177">
        <v>40</v>
      </c>
      <c r="AD572" s="182"/>
      <c r="AE572" s="177">
        <v>42.15</v>
      </c>
      <c r="AF572" s="177"/>
      <c r="AG572" s="177"/>
      <c r="AH572" s="177"/>
      <c r="AI572" s="177"/>
      <c r="AJ572" s="177">
        <v>15</v>
      </c>
      <c r="AK572" s="177"/>
      <c r="AL572" s="177">
        <v>54.5</v>
      </c>
      <c r="AM572" s="177"/>
      <c r="AN572" s="187"/>
      <c r="AO572" s="177"/>
    </row>
    <row r="573" spans="2:41" ht="21" customHeight="1" x14ac:dyDescent="0.2">
      <c r="B573" s="173" t="s">
        <v>349</v>
      </c>
      <c r="C573" s="149" t="s">
        <v>340</v>
      </c>
      <c r="D573" s="149" t="s">
        <v>398</v>
      </c>
      <c r="E573" s="149" t="s">
        <v>49</v>
      </c>
      <c r="F573" s="174">
        <f t="shared" si="37"/>
        <v>12</v>
      </c>
      <c r="G573" s="176">
        <f t="shared" si="38"/>
        <v>15</v>
      </c>
      <c r="H573" s="175">
        <f t="shared" si="36"/>
        <v>25.933333333333334</v>
      </c>
      <c r="I573" s="176">
        <f t="shared" si="39"/>
        <v>46</v>
      </c>
      <c r="J573" s="177">
        <v>27</v>
      </c>
      <c r="K573" s="177">
        <v>27</v>
      </c>
      <c r="L573" s="177"/>
      <c r="M573" s="177"/>
      <c r="N573" s="177">
        <v>22.7</v>
      </c>
      <c r="O573" s="177"/>
      <c r="P573" s="177"/>
      <c r="Q573" s="177"/>
      <c r="R573" s="177">
        <v>28</v>
      </c>
      <c r="S573" s="177"/>
      <c r="T573" s="177"/>
      <c r="U573" s="177">
        <v>39.200000000000003</v>
      </c>
      <c r="V573" s="177"/>
      <c r="W573" s="177"/>
      <c r="X573" s="177"/>
      <c r="Y573" s="177">
        <v>19.100000000000001</v>
      </c>
      <c r="Z573" s="177">
        <v>24.2</v>
      </c>
      <c r="AA573" s="177"/>
      <c r="AB573" s="177">
        <v>22</v>
      </c>
      <c r="AC573" s="177">
        <v>20</v>
      </c>
      <c r="AD573" s="182"/>
      <c r="AE573" s="177">
        <v>21</v>
      </c>
      <c r="AF573" s="177"/>
      <c r="AG573" s="177"/>
      <c r="AH573" s="177"/>
      <c r="AI573" s="177"/>
      <c r="AJ573" s="177">
        <v>15</v>
      </c>
      <c r="AK573" s="177"/>
      <c r="AL573" s="177">
        <v>46</v>
      </c>
      <c r="AM573" s="177"/>
      <c r="AN573" s="187"/>
      <c r="AO573" s="177"/>
    </row>
    <row r="574" spans="2:41" ht="21" customHeight="1" x14ac:dyDescent="0.2">
      <c r="B574" s="173" t="s">
        <v>349</v>
      </c>
      <c r="C574" s="149" t="s">
        <v>340</v>
      </c>
      <c r="D574" s="149" t="s">
        <v>398</v>
      </c>
      <c r="E574" s="149" t="s">
        <v>57</v>
      </c>
      <c r="F574" s="174">
        <f t="shared" si="37"/>
        <v>8</v>
      </c>
      <c r="G574" s="176">
        <f t="shared" si="38"/>
        <v>15</v>
      </c>
      <c r="H574" s="175">
        <f t="shared" si="36"/>
        <v>25.15</v>
      </c>
      <c r="I574" s="176">
        <f t="shared" si="39"/>
        <v>38</v>
      </c>
      <c r="J574" s="177">
        <v>27</v>
      </c>
      <c r="K574" s="177">
        <v>27</v>
      </c>
      <c r="L574" s="177"/>
      <c r="M574" s="177"/>
      <c r="N574" s="177"/>
      <c r="O574" s="177"/>
      <c r="P574" s="177"/>
      <c r="Q574" s="177">
        <v>38</v>
      </c>
      <c r="R574" s="177">
        <v>28</v>
      </c>
      <c r="S574" s="177"/>
      <c r="T574" s="177"/>
      <c r="U574" s="177"/>
      <c r="V574" s="177"/>
      <c r="W574" s="177"/>
      <c r="X574" s="177"/>
      <c r="Y574" s="177"/>
      <c r="Z574" s="177">
        <v>24.2</v>
      </c>
      <c r="AA574" s="177"/>
      <c r="AB574" s="177">
        <v>22</v>
      </c>
      <c r="AC574" s="177">
        <v>20</v>
      </c>
      <c r="AD574" s="182"/>
      <c r="AE574" s="177"/>
      <c r="AF574" s="177"/>
      <c r="AG574" s="177"/>
      <c r="AH574" s="177"/>
      <c r="AI574" s="177"/>
      <c r="AJ574" s="177">
        <v>15</v>
      </c>
      <c r="AK574" s="177"/>
      <c r="AL574" s="177"/>
      <c r="AM574" s="177"/>
      <c r="AN574" s="187"/>
      <c r="AO574" s="177"/>
    </row>
    <row r="575" spans="2:41" ht="21" customHeight="1" x14ac:dyDescent="0.2">
      <c r="B575" s="173" t="s">
        <v>349</v>
      </c>
      <c r="C575" s="149" t="s">
        <v>340</v>
      </c>
      <c r="D575" s="149" t="s">
        <v>398</v>
      </c>
      <c r="E575" s="149" t="s">
        <v>43</v>
      </c>
      <c r="F575" s="174">
        <f t="shared" si="37"/>
        <v>7</v>
      </c>
      <c r="G575" s="176">
        <f t="shared" si="38"/>
        <v>15</v>
      </c>
      <c r="H575" s="175">
        <f t="shared" si="36"/>
        <v>26.857142857142858</v>
      </c>
      <c r="I575" s="176">
        <f t="shared" si="39"/>
        <v>48.4</v>
      </c>
      <c r="J575" s="177">
        <v>16.600000000000001</v>
      </c>
      <c r="K575" s="177">
        <v>27</v>
      </c>
      <c r="L575" s="177"/>
      <c r="M575" s="177"/>
      <c r="N575" s="177"/>
      <c r="O575" s="177"/>
      <c r="P575" s="177"/>
      <c r="Q575" s="177">
        <v>31</v>
      </c>
      <c r="R575" s="177">
        <v>28</v>
      </c>
      <c r="S575" s="177"/>
      <c r="T575" s="177"/>
      <c r="U575" s="177"/>
      <c r="V575" s="177"/>
      <c r="W575" s="177"/>
      <c r="X575" s="177"/>
      <c r="Y575" s="177"/>
      <c r="Z575" s="177">
        <v>48.4</v>
      </c>
      <c r="AA575" s="177"/>
      <c r="AB575" s="177">
        <v>22</v>
      </c>
      <c r="AC575" s="177"/>
      <c r="AD575" s="182"/>
      <c r="AE575" s="177"/>
      <c r="AF575" s="177"/>
      <c r="AG575" s="177"/>
      <c r="AH575" s="177"/>
      <c r="AI575" s="177"/>
      <c r="AJ575" s="177">
        <v>15</v>
      </c>
      <c r="AK575" s="177"/>
      <c r="AL575" s="177"/>
      <c r="AM575" s="177"/>
      <c r="AN575" s="187"/>
      <c r="AO575" s="177"/>
    </row>
    <row r="576" spans="2:41" ht="21" customHeight="1" x14ac:dyDescent="0.2">
      <c r="B576" s="173" t="s">
        <v>350</v>
      </c>
      <c r="C576" s="149" t="s">
        <v>340</v>
      </c>
      <c r="D576" s="149" t="s">
        <v>339</v>
      </c>
      <c r="E576" s="149" t="s">
        <v>48</v>
      </c>
      <c r="F576" s="174">
        <f t="shared" ref="F576:F607" si="40">COUNT(J576:AO576)</f>
        <v>9</v>
      </c>
      <c r="G576" s="176">
        <f t="shared" ref="G576:G607" si="41">MIN(J576:AO576)</f>
        <v>40</v>
      </c>
      <c r="H576" s="175">
        <f t="shared" si="36"/>
        <v>55.43</v>
      </c>
      <c r="I576" s="176">
        <f t="shared" ref="I576:I607" si="42">MAX(J576:AO576)</f>
        <v>76.5</v>
      </c>
      <c r="J576" s="177"/>
      <c r="K576" s="177"/>
      <c r="L576" s="177"/>
      <c r="M576" s="177"/>
      <c r="N576" s="177"/>
      <c r="O576" s="177"/>
      <c r="P576" s="177"/>
      <c r="Q576" s="177">
        <v>60</v>
      </c>
      <c r="R576" s="177"/>
      <c r="S576" s="177">
        <v>55</v>
      </c>
      <c r="T576" s="177"/>
      <c r="U576" s="177"/>
      <c r="V576" s="177">
        <v>76.5</v>
      </c>
      <c r="W576" s="177"/>
      <c r="X576" s="177">
        <v>46.67</v>
      </c>
      <c r="Y576" s="177"/>
      <c r="Z576" s="177"/>
      <c r="AA576" s="177"/>
      <c r="AB576" s="177"/>
      <c r="AC576" s="177">
        <v>40</v>
      </c>
      <c r="AD576" s="182"/>
      <c r="AE576" s="177">
        <v>53</v>
      </c>
      <c r="AF576" s="177"/>
      <c r="AG576" s="177">
        <v>50.45</v>
      </c>
      <c r="AH576" s="177"/>
      <c r="AI576" s="177">
        <v>48.25</v>
      </c>
      <c r="AJ576" s="177"/>
      <c r="AK576" s="177"/>
      <c r="AL576" s="177">
        <v>69</v>
      </c>
      <c r="AM576" s="177"/>
      <c r="AN576" s="187"/>
      <c r="AO576" s="177"/>
    </row>
    <row r="577" spans="2:41" ht="21" customHeight="1" x14ac:dyDescent="0.2">
      <c r="B577" s="173" t="s">
        <v>350</v>
      </c>
      <c r="C577" s="149" t="s">
        <v>340</v>
      </c>
      <c r="D577" s="149" t="s">
        <v>339</v>
      </c>
      <c r="E577" s="149" t="s">
        <v>49</v>
      </c>
      <c r="F577" s="174">
        <f t="shared" si="40"/>
        <v>9</v>
      </c>
      <c r="G577" s="176">
        <f t="shared" si="41"/>
        <v>20</v>
      </c>
      <c r="H577" s="175">
        <f t="shared" si="36"/>
        <v>36.652222222222221</v>
      </c>
      <c r="I577" s="176">
        <f t="shared" si="42"/>
        <v>57</v>
      </c>
      <c r="J577" s="177"/>
      <c r="K577" s="177"/>
      <c r="L577" s="177"/>
      <c r="M577" s="177"/>
      <c r="N577" s="177"/>
      <c r="O577" s="177"/>
      <c r="P577" s="177"/>
      <c r="Q577" s="177">
        <v>45</v>
      </c>
      <c r="R577" s="177"/>
      <c r="S577" s="177">
        <v>41.5</v>
      </c>
      <c r="T577" s="177"/>
      <c r="U577" s="177"/>
      <c r="V577" s="177">
        <v>39</v>
      </c>
      <c r="W577" s="177"/>
      <c r="X577" s="177">
        <v>26.67</v>
      </c>
      <c r="Y577" s="177"/>
      <c r="Z577" s="177"/>
      <c r="AA577" s="177"/>
      <c r="AB577" s="177"/>
      <c r="AC577" s="177">
        <v>20</v>
      </c>
      <c r="AD577" s="182"/>
      <c r="AE577" s="177">
        <v>26.5</v>
      </c>
      <c r="AF577" s="177"/>
      <c r="AG577" s="177">
        <v>40.35</v>
      </c>
      <c r="AH577" s="177"/>
      <c r="AI577" s="177">
        <v>33.85</v>
      </c>
      <c r="AJ577" s="177"/>
      <c r="AK577" s="177"/>
      <c r="AL577" s="177">
        <v>57</v>
      </c>
      <c r="AM577" s="177"/>
      <c r="AN577" s="187"/>
      <c r="AO577" s="177"/>
    </row>
    <row r="578" spans="2:41" ht="21" customHeight="1" x14ac:dyDescent="0.2">
      <c r="B578" s="173" t="s">
        <v>350</v>
      </c>
      <c r="C578" s="149" t="s">
        <v>340</v>
      </c>
      <c r="D578" s="149" t="s">
        <v>339</v>
      </c>
      <c r="E578" s="149" t="s">
        <v>57</v>
      </c>
      <c r="F578" s="174">
        <f t="shared" si="40"/>
        <v>6</v>
      </c>
      <c r="G578" s="176">
        <f t="shared" si="41"/>
        <v>20</v>
      </c>
      <c r="H578" s="175">
        <f t="shared" si="36"/>
        <v>42.42</v>
      </c>
      <c r="I578" s="176">
        <f t="shared" si="42"/>
        <v>60</v>
      </c>
      <c r="J578" s="177"/>
      <c r="K578" s="177"/>
      <c r="L578" s="177"/>
      <c r="M578" s="177"/>
      <c r="N578" s="177"/>
      <c r="O578" s="177"/>
      <c r="P578" s="177"/>
      <c r="Q578" s="177">
        <v>60</v>
      </c>
      <c r="R578" s="177"/>
      <c r="S578" s="177">
        <v>55</v>
      </c>
      <c r="T578" s="177"/>
      <c r="U578" s="177"/>
      <c r="V578" s="177">
        <v>39</v>
      </c>
      <c r="W578" s="177"/>
      <c r="X578" s="177">
        <v>46.67</v>
      </c>
      <c r="Y578" s="177"/>
      <c r="Z578" s="177"/>
      <c r="AA578" s="177"/>
      <c r="AB578" s="177"/>
      <c r="AC578" s="177">
        <v>20</v>
      </c>
      <c r="AD578" s="182"/>
      <c r="AE578" s="177"/>
      <c r="AF578" s="177"/>
      <c r="AG578" s="177"/>
      <c r="AH578" s="177"/>
      <c r="AI578" s="177">
        <v>33.85</v>
      </c>
      <c r="AJ578" s="177"/>
      <c r="AK578" s="177"/>
      <c r="AL578" s="177"/>
      <c r="AM578" s="177"/>
      <c r="AN578" s="187"/>
      <c r="AO578" s="177"/>
    </row>
    <row r="579" spans="2:41" ht="21" customHeight="1" x14ac:dyDescent="0.2">
      <c r="B579" s="173" t="s">
        <v>350</v>
      </c>
      <c r="C579" s="149" t="s">
        <v>340</v>
      </c>
      <c r="D579" s="149" t="s">
        <v>339</v>
      </c>
      <c r="E579" s="149" t="s">
        <v>43</v>
      </c>
      <c r="F579" s="174">
        <f t="shared" si="40"/>
        <v>4</v>
      </c>
      <c r="G579" s="176">
        <f t="shared" si="41"/>
        <v>37</v>
      </c>
      <c r="H579" s="175">
        <f t="shared" si="36"/>
        <v>46.730000000000004</v>
      </c>
      <c r="I579" s="176">
        <f t="shared" si="42"/>
        <v>55</v>
      </c>
      <c r="J579" s="177"/>
      <c r="K579" s="177"/>
      <c r="L579" s="177"/>
      <c r="M579" s="177"/>
      <c r="N579" s="177"/>
      <c r="O579" s="177"/>
      <c r="P579" s="177"/>
      <c r="Q579" s="177">
        <v>37</v>
      </c>
      <c r="R579" s="177"/>
      <c r="S579" s="177">
        <v>55</v>
      </c>
      <c r="T579" s="177"/>
      <c r="U579" s="177"/>
      <c r="V579" s="177"/>
      <c r="W579" s="177"/>
      <c r="X579" s="177">
        <v>46.67</v>
      </c>
      <c r="Y579" s="177"/>
      <c r="Z579" s="177"/>
      <c r="AA579" s="177"/>
      <c r="AB579" s="177"/>
      <c r="AC579" s="177"/>
      <c r="AD579" s="182"/>
      <c r="AE579" s="177"/>
      <c r="AF579" s="177"/>
      <c r="AG579" s="177"/>
      <c r="AH579" s="177"/>
      <c r="AI579" s="177">
        <v>48.25</v>
      </c>
      <c r="AJ579" s="177"/>
      <c r="AK579" s="177"/>
      <c r="AL579" s="177"/>
      <c r="AM579" s="177"/>
      <c r="AN579" s="187"/>
      <c r="AO579" s="177"/>
    </row>
    <row r="580" spans="2:41" ht="21" customHeight="1" x14ac:dyDescent="0.2">
      <c r="B580" s="173" t="s">
        <v>350</v>
      </c>
      <c r="C580" s="149" t="s">
        <v>340</v>
      </c>
      <c r="D580" s="149" t="s">
        <v>398</v>
      </c>
      <c r="E580" s="149" t="s">
        <v>48</v>
      </c>
      <c r="F580" s="174">
        <f t="shared" si="40"/>
        <v>4</v>
      </c>
      <c r="G580" s="176">
        <f t="shared" si="41"/>
        <v>40</v>
      </c>
      <c r="H580" s="175">
        <f t="shared" si="36"/>
        <v>51.75</v>
      </c>
      <c r="I580" s="176">
        <f t="shared" si="42"/>
        <v>69</v>
      </c>
      <c r="J580" s="177"/>
      <c r="K580" s="177"/>
      <c r="L580" s="177"/>
      <c r="M580" s="177"/>
      <c r="N580" s="177"/>
      <c r="O580" s="177"/>
      <c r="P580" s="177"/>
      <c r="Q580" s="177">
        <v>45</v>
      </c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>
        <v>40</v>
      </c>
      <c r="AD580" s="182"/>
      <c r="AE580" s="177">
        <v>53</v>
      </c>
      <c r="AF580" s="177"/>
      <c r="AG580" s="177"/>
      <c r="AH580" s="177"/>
      <c r="AI580" s="177"/>
      <c r="AJ580" s="177"/>
      <c r="AK580" s="177"/>
      <c r="AL580" s="177">
        <v>69</v>
      </c>
      <c r="AM580" s="177"/>
      <c r="AN580" s="187"/>
      <c r="AO580" s="177"/>
    </row>
    <row r="581" spans="2:41" ht="21" customHeight="1" x14ac:dyDescent="0.2">
      <c r="B581" s="173" t="s">
        <v>350</v>
      </c>
      <c r="C581" s="149" t="s">
        <v>340</v>
      </c>
      <c r="D581" s="149" t="s">
        <v>398</v>
      </c>
      <c r="E581" s="149" t="s">
        <v>49</v>
      </c>
      <c r="F581" s="174">
        <f t="shared" si="40"/>
        <v>3</v>
      </c>
      <c r="G581" s="176">
        <f t="shared" si="41"/>
        <v>20</v>
      </c>
      <c r="H581" s="175">
        <f t="shared" ref="H581:H623" si="43">IF(SUM(J581:AO581)&gt;0,AVERAGE(J581:AO581),0)</f>
        <v>34.5</v>
      </c>
      <c r="I581" s="176">
        <f t="shared" si="42"/>
        <v>57</v>
      </c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>
        <v>20</v>
      </c>
      <c r="AD581" s="182"/>
      <c r="AE581" s="177">
        <v>26.5</v>
      </c>
      <c r="AF581" s="177"/>
      <c r="AG581" s="177"/>
      <c r="AH581" s="177"/>
      <c r="AI581" s="177"/>
      <c r="AJ581" s="177"/>
      <c r="AK581" s="177"/>
      <c r="AL581" s="177">
        <v>57</v>
      </c>
      <c r="AM581" s="177"/>
      <c r="AN581" s="187"/>
      <c r="AO581" s="177"/>
    </row>
    <row r="582" spans="2:41" ht="21" customHeight="1" x14ac:dyDescent="0.2">
      <c r="B582" s="173" t="s">
        <v>350</v>
      </c>
      <c r="C582" s="149" t="s">
        <v>340</v>
      </c>
      <c r="D582" s="149" t="s">
        <v>398</v>
      </c>
      <c r="E582" s="149" t="s">
        <v>57</v>
      </c>
      <c r="F582" s="174">
        <f t="shared" si="40"/>
        <v>2</v>
      </c>
      <c r="G582" s="176">
        <f t="shared" si="41"/>
        <v>20</v>
      </c>
      <c r="H582" s="175">
        <f t="shared" si="43"/>
        <v>32.5</v>
      </c>
      <c r="I582" s="176">
        <f t="shared" si="42"/>
        <v>45</v>
      </c>
      <c r="J582" s="177"/>
      <c r="K582" s="177"/>
      <c r="L582" s="177"/>
      <c r="M582" s="177"/>
      <c r="N582" s="177"/>
      <c r="O582" s="177"/>
      <c r="P582" s="177"/>
      <c r="Q582" s="177">
        <v>45</v>
      </c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>
        <v>20</v>
      </c>
      <c r="AD582" s="182"/>
      <c r="AE582" s="177"/>
      <c r="AF582" s="177"/>
      <c r="AG582" s="177"/>
      <c r="AH582" s="177"/>
      <c r="AI582" s="177"/>
      <c r="AJ582" s="177"/>
      <c r="AK582" s="177"/>
      <c r="AL582" s="177"/>
      <c r="AM582" s="177"/>
      <c r="AN582" s="187"/>
      <c r="AO582" s="177"/>
    </row>
    <row r="583" spans="2:41" ht="21" customHeight="1" x14ac:dyDescent="0.2">
      <c r="B583" s="173" t="s">
        <v>350</v>
      </c>
      <c r="C583" s="149" t="s">
        <v>340</v>
      </c>
      <c r="D583" s="149" t="s">
        <v>398</v>
      </c>
      <c r="E583" s="149" t="s">
        <v>43</v>
      </c>
      <c r="F583" s="174">
        <f t="shared" si="40"/>
        <v>1</v>
      </c>
      <c r="G583" s="176">
        <f t="shared" si="41"/>
        <v>37</v>
      </c>
      <c r="H583" s="175">
        <f t="shared" si="43"/>
        <v>37</v>
      </c>
      <c r="I583" s="176">
        <f t="shared" si="42"/>
        <v>37</v>
      </c>
      <c r="J583" s="177"/>
      <c r="K583" s="177"/>
      <c r="L583" s="177"/>
      <c r="M583" s="177"/>
      <c r="N583" s="177"/>
      <c r="O583" s="177"/>
      <c r="P583" s="177"/>
      <c r="Q583" s="177">
        <v>37</v>
      </c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82"/>
      <c r="AE583" s="177"/>
      <c r="AF583" s="177"/>
      <c r="AG583" s="177"/>
      <c r="AH583" s="177"/>
      <c r="AI583" s="177"/>
      <c r="AJ583" s="177"/>
      <c r="AK583" s="177"/>
      <c r="AL583" s="177"/>
      <c r="AM583" s="177"/>
      <c r="AN583" s="187"/>
      <c r="AO583" s="177"/>
    </row>
    <row r="584" spans="2:41" ht="21" customHeight="1" x14ac:dyDescent="0.2">
      <c r="B584" s="173" t="s">
        <v>341</v>
      </c>
      <c r="C584" s="149" t="s">
        <v>340</v>
      </c>
      <c r="D584" s="149" t="s">
        <v>339</v>
      </c>
      <c r="E584" s="149" t="s">
        <v>48</v>
      </c>
      <c r="F584" s="174">
        <f t="shared" si="40"/>
        <v>11</v>
      </c>
      <c r="G584" s="176">
        <f t="shared" si="41"/>
        <v>45</v>
      </c>
      <c r="H584" s="175">
        <f t="shared" si="43"/>
        <v>69.27</v>
      </c>
      <c r="I584" s="176">
        <f t="shared" si="42"/>
        <v>91.8</v>
      </c>
      <c r="J584" s="177"/>
      <c r="K584" s="177">
        <v>48</v>
      </c>
      <c r="L584" s="177"/>
      <c r="M584" s="177"/>
      <c r="N584" s="177"/>
      <c r="O584" s="177"/>
      <c r="P584" s="177">
        <v>80.62</v>
      </c>
      <c r="Q584" s="177"/>
      <c r="R584" s="177"/>
      <c r="S584" s="177">
        <v>66</v>
      </c>
      <c r="T584" s="177"/>
      <c r="U584" s="177"/>
      <c r="V584" s="177">
        <v>91.8</v>
      </c>
      <c r="W584" s="177"/>
      <c r="X584" s="177"/>
      <c r="Y584" s="177"/>
      <c r="Z584" s="177"/>
      <c r="AA584" s="177"/>
      <c r="AB584" s="177">
        <v>87</v>
      </c>
      <c r="AC584" s="177"/>
      <c r="AD584" s="182">
        <v>45</v>
      </c>
      <c r="AE584" s="177">
        <v>63.6</v>
      </c>
      <c r="AF584" s="177"/>
      <c r="AG584" s="177">
        <v>60.55</v>
      </c>
      <c r="AH584" s="177"/>
      <c r="AI584" s="177">
        <v>57.9</v>
      </c>
      <c r="AJ584" s="177"/>
      <c r="AK584" s="177"/>
      <c r="AL584" s="177">
        <v>77.5</v>
      </c>
      <c r="AM584" s="177"/>
      <c r="AN584" s="187"/>
      <c r="AO584" s="177">
        <v>84</v>
      </c>
    </row>
    <row r="585" spans="2:41" ht="21" customHeight="1" x14ac:dyDescent="0.2">
      <c r="B585" s="173" t="s">
        <v>341</v>
      </c>
      <c r="C585" s="149" t="s">
        <v>340</v>
      </c>
      <c r="D585" s="149" t="s">
        <v>339</v>
      </c>
      <c r="E585" s="149" t="s">
        <v>49</v>
      </c>
      <c r="F585" s="174">
        <f t="shared" si="40"/>
        <v>10</v>
      </c>
      <c r="G585" s="176">
        <f t="shared" si="41"/>
        <v>27</v>
      </c>
      <c r="H585" s="175">
        <f t="shared" si="43"/>
        <v>44.585000000000001</v>
      </c>
      <c r="I585" s="176">
        <f t="shared" si="42"/>
        <v>68</v>
      </c>
      <c r="J585" s="177"/>
      <c r="K585" s="177">
        <v>27</v>
      </c>
      <c r="L585" s="177"/>
      <c r="M585" s="177"/>
      <c r="N585" s="177"/>
      <c r="O585" s="177"/>
      <c r="P585" s="177"/>
      <c r="Q585" s="177"/>
      <c r="R585" s="177"/>
      <c r="S585" s="177">
        <v>49.8</v>
      </c>
      <c r="T585" s="177"/>
      <c r="U585" s="177"/>
      <c r="V585" s="177">
        <v>46.8</v>
      </c>
      <c r="W585" s="177"/>
      <c r="X585" s="177"/>
      <c r="Y585" s="177"/>
      <c r="Z585" s="177"/>
      <c r="AA585" s="177"/>
      <c r="AB585" s="177">
        <v>43.5</v>
      </c>
      <c r="AC585" s="177"/>
      <c r="AD585" s="182">
        <v>45</v>
      </c>
      <c r="AE585" s="177">
        <v>31.8</v>
      </c>
      <c r="AF585" s="177"/>
      <c r="AG585" s="177">
        <v>48.45</v>
      </c>
      <c r="AH585" s="177"/>
      <c r="AI585" s="177">
        <v>43.5</v>
      </c>
      <c r="AJ585" s="177"/>
      <c r="AK585" s="177"/>
      <c r="AL585" s="177">
        <v>68</v>
      </c>
      <c r="AM585" s="177"/>
      <c r="AN585" s="187"/>
      <c r="AO585" s="177">
        <v>42</v>
      </c>
    </row>
    <row r="586" spans="2:41" ht="21" customHeight="1" x14ac:dyDescent="0.2">
      <c r="B586" s="173" t="s">
        <v>341</v>
      </c>
      <c r="C586" s="149" t="s">
        <v>340</v>
      </c>
      <c r="D586" s="149" t="s">
        <v>339</v>
      </c>
      <c r="E586" s="149" t="s">
        <v>57</v>
      </c>
      <c r="F586" s="174">
        <f t="shared" si="40"/>
        <v>7</v>
      </c>
      <c r="G586" s="176">
        <f t="shared" si="41"/>
        <v>27</v>
      </c>
      <c r="H586" s="175">
        <f t="shared" si="43"/>
        <v>44.828571428571429</v>
      </c>
      <c r="I586" s="176">
        <f t="shared" si="42"/>
        <v>66</v>
      </c>
      <c r="J586" s="177"/>
      <c r="K586" s="177">
        <v>27</v>
      </c>
      <c r="L586" s="177"/>
      <c r="M586" s="177"/>
      <c r="N586" s="177"/>
      <c r="O586" s="177"/>
      <c r="P586" s="177"/>
      <c r="Q586" s="177"/>
      <c r="R586" s="177"/>
      <c r="S586" s="177">
        <v>66</v>
      </c>
      <c r="T586" s="177"/>
      <c r="U586" s="177"/>
      <c r="V586" s="177">
        <v>46.8</v>
      </c>
      <c r="W586" s="177"/>
      <c r="X586" s="177"/>
      <c r="Y586" s="177"/>
      <c r="Z586" s="177"/>
      <c r="AA586" s="177"/>
      <c r="AB586" s="177">
        <v>43.5</v>
      </c>
      <c r="AC586" s="177"/>
      <c r="AD586" s="182">
        <v>45</v>
      </c>
      <c r="AE586" s="177"/>
      <c r="AF586" s="177"/>
      <c r="AG586" s="177"/>
      <c r="AH586" s="177"/>
      <c r="AI586" s="177">
        <v>43.5</v>
      </c>
      <c r="AJ586" s="177"/>
      <c r="AK586" s="177"/>
      <c r="AL586" s="177"/>
      <c r="AM586" s="177"/>
      <c r="AN586" s="187"/>
      <c r="AO586" s="177">
        <v>42</v>
      </c>
    </row>
    <row r="587" spans="2:41" ht="21" customHeight="1" x14ac:dyDescent="0.2">
      <c r="B587" s="173" t="s">
        <v>341</v>
      </c>
      <c r="C587" s="149" t="s">
        <v>340</v>
      </c>
      <c r="D587" s="149" t="s">
        <v>339</v>
      </c>
      <c r="E587" s="149" t="s">
        <v>43</v>
      </c>
      <c r="F587" s="174">
        <f t="shared" si="40"/>
        <v>6</v>
      </c>
      <c r="G587" s="176">
        <f t="shared" si="41"/>
        <v>27</v>
      </c>
      <c r="H587" s="175">
        <f t="shared" si="43"/>
        <v>46.9</v>
      </c>
      <c r="I587" s="176">
        <f t="shared" si="42"/>
        <v>66</v>
      </c>
      <c r="J587" s="177"/>
      <c r="K587" s="177">
        <v>27</v>
      </c>
      <c r="L587" s="177"/>
      <c r="M587" s="177"/>
      <c r="N587" s="177"/>
      <c r="O587" s="177"/>
      <c r="P587" s="177"/>
      <c r="Q587" s="177"/>
      <c r="R587" s="177"/>
      <c r="S587" s="177">
        <v>66</v>
      </c>
      <c r="T587" s="177"/>
      <c r="U587" s="177"/>
      <c r="V587" s="177"/>
      <c r="W587" s="177"/>
      <c r="X587" s="177"/>
      <c r="Y587" s="177"/>
      <c r="Z587" s="177"/>
      <c r="AA587" s="177"/>
      <c r="AB587" s="177">
        <v>43.5</v>
      </c>
      <c r="AC587" s="177"/>
      <c r="AD587" s="182">
        <v>45</v>
      </c>
      <c r="AE587" s="177"/>
      <c r="AF587" s="177"/>
      <c r="AG587" s="177"/>
      <c r="AH587" s="177"/>
      <c r="AI587" s="177">
        <v>57.9</v>
      </c>
      <c r="AJ587" s="177"/>
      <c r="AK587" s="177"/>
      <c r="AL587" s="177"/>
      <c r="AM587" s="177"/>
      <c r="AN587" s="187"/>
      <c r="AO587" s="177">
        <v>42</v>
      </c>
    </row>
    <row r="588" spans="2:41" ht="21" customHeight="1" x14ac:dyDescent="0.2">
      <c r="B588" s="173" t="s">
        <v>341</v>
      </c>
      <c r="C588" s="149" t="s">
        <v>340</v>
      </c>
      <c r="D588" s="149" t="s">
        <v>398</v>
      </c>
      <c r="E588" s="149" t="s">
        <v>48</v>
      </c>
      <c r="F588" s="174">
        <f t="shared" si="40"/>
        <v>3</v>
      </c>
      <c r="G588" s="176">
        <f t="shared" si="41"/>
        <v>48</v>
      </c>
      <c r="H588" s="175">
        <f t="shared" si="43"/>
        <v>70.833333333333329</v>
      </c>
      <c r="I588" s="176">
        <f t="shared" si="42"/>
        <v>87</v>
      </c>
      <c r="J588" s="177"/>
      <c r="K588" s="177">
        <v>48</v>
      </c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>
        <v>87</v>
      </c>
      <c r="AC588" s="177"/>
      <c r="AD588" s="182"/>
      <c r="AE588" s="177"/>
      <c r="AF588" s="177"/>
      <c r="AG588" s="177"/>
      <c r="AH588" s="177"/>
      <c r="AI588" s="177"/>
      <c r="AJ588" s="177"/>
      <c r="AK588" s="177"/>
      <c r="AL588" s="177">
        <v>77.5</v>
      </c>
      <c r="AM588" s="177"/>
      <c r="AN588" s="187"/>
      <c r="AO588" s="177"/>
    </row>
    <row r="589" spans="2:41" ht="21" customHeight="1" x14ac:dyDescent="0.2">
      <c r="B589" s="173" t="s">
        <v>341</v>
      </c>
      <c r="C589" s="149" t="s">
        <v>340</v>
      </c>
      <c r="D589" s="149" t="s">
        <v>398</v>
      </c>
      <c r="E589" s="149" t="s">
        <v>49</v>
      </c>
      <c r="F589" s="174">
        <f t="shared" si="40"/>
        <v>3</v>
      </c>
      <c r="G589" s="176">
        <f t="shared" si="41"/>
        <v>27</v>
      </c>
      <c r="H589" s="175">
        <f t="shared" si="43"/>
        <v>46.166666666666664</v>
      </c>
      <c r="I589" s="176">
        <f t="shared" si="42"/>
        <v>68</v>
      </c>
      <c r="J589" s="177"/>
      <c r="K589" s="177">
        <v>27</v>
      </c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>
        <v>43.5</v>
      </c>
      <c r="AC589" s="177"/>
      <c r="AD589" s="182"/>
      <c r="AE589" s="177"/>
      <c r="AF589" s="177"/>
      <c r="AG589" s="177"/>
      <c r="AH589" s="177"/>
      <c r="AI589" s="177"/>
      <c r="AJ589" s="177"/>
      <c r="AK589" s="177"/>
      <c r="AL589" s="177">
        <v>68</v>
      </c>
      <c r="AM589" s="177"/>
      <c r="AN589" s="187"/>
      <c r="AO589" s="177"/>
    </row>
    <row r="590" spans="2:41" ht="21" customHeight="1" x14ac:dyDescent="0.2">
      <c r="B590" s="173" t="s">
        <v>341</v>
      </c>
      <c r="C590" s="149" t="s">
        <v>340</v>
      </c>
      <c r="D590" s="149" t="s">
        <v>398</v>
      </c>
      <c r="E590" s="149" t="s">
        <v>57</v>
      </c>
      <c r="F590" s="174">
        <f t="shared" si="40"/>
        <v>2</v>
      </c>
      <c r="G590" s="176">
        <f t="shared" si="41"/>
        <v>27</v>
      </c>
      <c r="H590" s="175">
        <f t="shared" si="43"/>
        <v>35.25</v>
      </c>
      <c r="I590" s="176">
        <f t="shared" si="42"/>
        <v>43.5</v>
      </c>
      <c r="J590" s="177"/>
      <c r="K590" s="177">
        <v>27</v>
      </c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>
        <v>43.5</v>
      </c>
      <c r="AC590" s="177"/>
      <c r="AD590" s="182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87"/>
      <c r="AO590" s="177"/>
    </row>
    <row r="591" spans="2:41" ht="21" customHeight="1" x14ac:dyDescent="0.2">
      <c r="B591" s="173" t="s">
        <v>341</v>
      </c>
      <c r="C591" s="149" t="s">
        <v>340</v>
      </c>
      <c r="D591" s="149" t="s">
        <v>398</v>
      </c>
      <c r="E591" s="149" t="s">
        <v>43</v>
      </c>
      <c r="F591" s="174">
        <f t="shared" si="40"/>
        <v>2</v>
      </c>
      <c r="G591" s="176">
        <f t="shared" si="41"/>
        <v>27</v>
      </c>
      <c r="H591" s="175">
        <f t="shared" si="43"/>
        <v>35.25</v>
      </c>
      <c r="I591" s="176">
        <f t="shared" si="42"/>
        <v>43.5</v>
      </c>
      <c r="J591" s="177"/>
      <c r="K591" s="177">
        <v>27</v>
      </c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>
        <v>43.5</v>
      </c>
      <c r="AC591" s="177"/>
      <c r="AD591" s="182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87"/>
      <c r="AO591" s="177"/>
    </row>
    <row r="592" spans="2:41" ht="21" customHeight="1" x14ac:dyDescent="0.2">
      <c r="B592" s="173" t="s">
        <v>342</v>
      </c>
      <c r="C592" s="149" t="s">
        <v>340</v>
      </c>
      <c r="D592" s="149" t="s">
        <v>339</v>
      </c>
      <c r="E592" s="149" t="s">
        <v>48</v>
      </c>
      <c r="F592" s="174">
        <f t="shared" si="40"/>
        <v>1</v>
      </c>
      <c r="G592" s="176">
        <f t="shared" si="41"/>
        <v>92</v>
      </c>
      <c r="H592" s="175">
        <f t="shared" si="43"/>
        <v>92</v>
      </c>
      <c r="I592" s="176">
        <f t="shared" si="42"/>
        <v>92</v>
      </c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82"/>
      <c r="AE592" s="177"/>
      <c r="AF592" s="177"/>
      <c r="AG592" s="177"/>
      <c r="AH592" s="177"/>
      <c r="AI592" s="177"/>
      <c r="AJ592" s="177"/>
      <c r="AK592" s="177"/>
      <c r="AL592" s="177">
        <v>92</v>
      </c>
      <c r="AM592" s="177"/>
      <c r="AN592" s="187"/>
      <c r="AO592" s="177"/>
    </row>
    <row r="593" spans="2:41" ht="21" customHeight="1" x14ac:dyDescent="0.2">
      <c r="B593" s="173" t="s">
        <v>342</v>
      </c>
      <c r="C593" s="149" t="s">
        <v>340</v>
      </c>
      <c r="D593" s="149" t="s">
        <v>339</v>
      </c>
      <c r="E593" s="149" t="s">
        <v>49</v>
      </c>
      <c r="F593" s="174">
        <f t="shared" si="40"/>
        <v>1</v>
      </c>
      <c r="G593" s="176">
        <f t="shared" si="41"/>
        <v>79</v>
      </c>
      <c r="H593" s="175">
        <f t="shared" si="43"/>
        <v>79</v>
      </c>
      <c r="I593" s="176">
        <f t="shared" si="42"/>
        <v>79</v>
      </c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82"/>
      <c r="AE593" s="177"/>
      <c r="AF593" s="177"/>
      <c r="AG593" s="177"/>
      <c r="AH593" s="177"/>
      <c r="AI593" s="177"/>
      <c r="AJ593" s="177"/>
      <c r="AK593" s="177"/>
      <c r="AL593" s="177">
        <v>79</v>
      </c>
      <c r="AM593" s="177"/>
      <c r="AN593" s="187"/>
      <c r="AO593" s="177"/>
    </row>
    <row r="594" spans="2:41" ht="21" customHeight="1" x14ac:dyDescent="0.2">
      <c r="B594" s="173" t="s">
        <v>342</v>
      </c>
      <c r="C594" s="149" t="s">
        <v>340</v>
      </c>
      <c r="D594" s="149" t="s">
        <v>339</v>
      </c>
      <c r="E594" s="149" t="s">
        <v>57</v>
      </c>
      <c r="F594" s="174">
        <f t="shared" si="40"/>
        <v>0</v>
      </c>
      <c r="G594" s="176">
        <f t="shared" si="41"/>
        <v>0</v>
      </c>
      <c r="H594" s="175">
        <f t="shared" si="43"/>
        <v>0</v>
      </c>
      <c r="I594" s="176">
        <f t="shared" si="42"/>
        <v>0</v>
      </c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82"/>
      <c r="AE594" s="177"/>
      <c r="AF594" s="177"/>
      <c r="AG594" s="177"/>
      <c r="AH594" s="177"/>
      <c r="AI594" s="177"/>
      <c r="AJ594" s="177"/>
      <c r="AK594" s="177"/>
      <c r="AL594" s="177"/>
      <c r="AM594" s="177"/>
      <c r="AN594" s="187"/>
      <c r="AO594" s="177"/>
    </row>
    <row r="595" spans="2:41" ht="21" customHeight="1" x14ac:dyDescent="0.2">
      <c r="B595" s="173" t="s">
        <v>342</v>
      </c>
      <c r="C595" s="149" t="s">
        <v>340</v>
      </c>
      <c r="D595" s="149" t="s">
        <v>339</v>
      </c>
      <c r="E595" s="149" t="s">
        <v>43</v>
      </c>
      <c r="F595" s="174">
        <f t="shared" si="40"/>
        <v>0</v>
      </c>
      <c r="G595" s="176">
        <f t="shared" si="41"/>
        <v>0</v>
      </c>
      <c r="H595" s="175">
        <f t="shared" si="43"/>
        <v>0</v>
      </c>
      <c r="I595" s="176">
        <f t="shared" si="42"/>
        <v>0</v>
      </c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82"/>
      <c r="AE595" s="177"/>
      <c r="AF595" s="177"/>
      <c r="AG595" s="177"/>
      <c r="AH595" s="177"/>
      <c r="AI595" s="177"/>
      <c r="AJ595" s="177"/>
      <c r="AK595" s="177"/>
      <c r="AL595" s="177"/>
      <c r="AM595" s="177"/>
      <c r="AN595" s="187"/>
      <c r="AO595" s="177"/>
    </row>
    <row r="596" spans="2:41" ht="21" customHeight="1" x14ac:dyDescent="0.2">
      <c r="B596" s="173" t="s">
        <v>342</v>
      </c>
      <c r="C596" s="149" t="s">
        <v>340</v>
      </c>
      <c r="D596" s="149" t="s">
        <v>398</v>
      </c>
      <c r="E596" s="149" t="s">
        <v>48</v>
      </c>
      <c r="F596" s="174">
        <f t="shared" si="40"/>
        <v>1</v>
      </c>
      <c r="G596" s="176">
        <f t="shared" si="41"/>
        <v>92</v>
      </c>
      <c r="H596" s="175">
        <f t="shared" si="43"/>
        <v>92</v>
      </c>
      <c r="I596" s="176">
        <f t="shared" si="42"/>
        <v>92</v>
      </c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82"/>
      <c r="AE596" s="177"/>
      <c r="AF596" s="177"/>
      <c r="AG596" s="177"/>
      <c r="AH596" s="177"/>
      <c r="AI596" s="177"/>
      <c r="AJ596" s="177"/>
      <c r="AK596" s="177"/>
      <c r="AL596" s="177">
        <v>92</v>
      </c>
      <c r="AM596" s="177"/>
      <c r="AN596" s="187"/>
      <c r="AO596" s="177"/>
    </row>
    <row r="597" spans="2:41" ht="21" customHeight="1" x14ac:dyDescent="0.2">
      <c r="B597" s="173" t="s">
        <v>342</v>
      </c>
      <c r="C597" s="149" t="s">
        <v>340</v>
      </c>
      <c r="D597" s="149" t="s">
        <v>398</v>
      </c>
      <c r="E597" s="149" t="s">
        <v>49</v>
      </c>
      <c r="F597" s="174">
        <f t="shared" si="40"/>
        <v>1</v>
      </c>
      <c r="G597" s="176">
        <f t="shared" si="41"/>
        <v>79</v>
      </c>
      <c r="H597" s="175">
        <f t="shared" si="43"/>
        <v>79</v>
      </c>
      <c r="I597" s="176">
        <f t="shared" si="42"/>
        <v>79</v>
      </c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82"/>
      <c r="AE597" s="177"/>
      <c r="AF597" s="177"/>
      <c r="AG597" s="177"/>
      <c r="AH597" s="177"/>
      <c r="AI597" s="177"/>
      <c r="AJ597" s="177"/>
      <c r="AK597" s="177"/>
      <c r="AL597" s="177">
        <v>79</v>
      </c>
      <c r="AM597" s="177"/>
      <c r="AN597" s="187"/>
      <c r="AO597" s="177"/>
    </row>
    <row r="598" spans="2:41" ht="21" customHeight="1" x14ac:dyDescent="0.2">
      <c r="B598" s="173" t="s">
        <v>342</v>
      </c>
      <c r="C598" s="149" t="s">
        <v>340</v>
      </c>
      <c r="D598" s="149" t="s">
        <v>398</v>
      </c>
      <c r="E598" s="149" t="s">
        <v>57</v>
      </c>
      <c r="F598" s="174">
        <f t="shared" si="40"/>
        <v>0</v>
      </c>
      <c r="G598" s="176">
        <f t="shared" si="41"/>
        <v>0</v>
      </c>
      <c r="H598" s="175">
        <f t="shared" si="43"/>
        <v>0</v>
      </c>
      <c r="I598" s="176">
        <f t="shared" si="42"/>
        <v>0</v>
      </c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82"/>
      <c r="AE598" s="177"/>
      <c r="AF598" s="177"/>
      <c r="AG598" s="177"/>
      <c r="AH598" s="177"/>
      <c r="AI598" s="177"/>
      <c r="AJ598" s="177"/>
      <c r="AK598" s="177"/>
      <c r="AL598" s="177"/>
      <c r="AM598" s="177"/>
      <c r="AN598" s="187"/>
      <c r="AO598" s="177"/>
    </row>
    <row r="599" spans="2:41" ht="21" customHeight="1" x14ac:dyDescent="0.2">
      <c r="B599" s="173" t="s">
        <v>342</v>
      </c>
      <c r="C599" s="149" t="s">
        <v>340</v>
      </c>
      <c r="D599" s="149" t="s">
        <v>398</v>
      </c>
      <c r="E599" s="149" t="s">
        <v>43</v>
      </c>
      <c r="F599" s="174">
        <f t="shared" si="40"/>
        <v>0</v>
      </c>
      <c r="G599" s="176">
        <f t="shared" si="41"/>
        <v>0</v>
      </c>
      <c r="H599" s="175">
        <f t="shared" si="43"/>
        <v>0</v>
      </c>
      <c r="I599" s="176">
        <f t="shared" si="42"/>
        <v>0</v>
      </c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82"/>
      <c r="AE599" s="177"/>
      <c r="AF599" s="177"/>
      <c r="AG599" s="177"/>
      <c r="AH599" s="177"/>
      <c r="AI599" s="177"/>
      <c r="AJ599" s="177"/>
      <c r="AK599" s="177"/>
      <c r="AL599" s="177"/>
      <c r="AM599" s="177"/>
      <c r="AN599" s="187"/>
      <c r="AO599" s="177"/>
    </row>
    <row r="600" spans="2:41" ht="21" customHeight="1" x14ac:dyDescent="0.2">
      <c r="B600" s="173" t="s">
        <v>343</v>
      </c>
      <c r="C600" s="149" t="s">
        <v>340</v>
      </c>
      <c r="D600" s="149" t="s">
        <v>339</v>
      </c>
      <c r="E600" s="149" t="s">
        <v>48</v>
      </c>
      <c r="F600" s="174">
        <f t="shared" si="40"/>
        <v>8</v>
      </c>
      <c r="G600" s="176">
        <f t="shared" si="41"/>
        <v>84</v>
      </c>
      <c r="H600" s="175">
        <f t="shared" si="43"/>
        <v>102.08749999999999</v>
      </c>
      <c r="I600" s="176">
        <f t="shared" si="42"/>
        <v>144.30000000000001</v>
      </c>
      <c r="J600" s="177"/>
      <c r="K600" s="177"/>
      <c r="L600" s="177"/>
      <c r="M600" s="177"/>
      <c r="N600" s="177"/>
      <c r="O600" s="177"/>
      <c r="P600" s="177">
        <v>107.5</v>
      </c>
      <c r="Q600" s="177"/>
      <c r="R600" s="177"/>
      <c r="S600" s="177"/>
      <c r="T600" s="177">
        <v>84.8</v>
      </c>
      <c r="U600" s="177">
        <v>144.30000000000001</v>
      </c>
      <c r="V600" s="177"/>
      <c r="W600" s="177"/>
      <c r="X600" s="177"/>
      <c r="Y600" s="177">
        <v>109.2</v>
      </c>
      <c r="Z600" s="177">
        <v>96</v>
      </c>
      <c r="AA600" s="177"/>
      <c r="AB600" s="177"/>
      <c r="AC600" s="177"/>
      <c r="AD600" s="182"/>
      <c r="AE600" s="177"/>
      <c r="AF600" s="177"/>
      <c r="AG600" s="177"/>
      <c r="AH600" s="177"/>
      <c r="AI600" s="177"/>
      <c r="AJ600" s="177">
        <v>84.4</v>
      </c>
      <c r="AK600" s="177"/>
      <c r="AL600" s="177">
        <v>106.5</v>
      </c>
      <c r="AM600" s="177">
        <v>84</v>
      </c>
      <c r="AN600" s="187"/>
      <c r="AO600" s="177"/>
    </row>
    <row r="601" spans="2:41" ht="21" customHeight="1" x14ac:dyDescent="0.2">
      <c r="B601" s="173" t="s">
        <v>343</v>
      </c>
      <c r="C601" s="149" t="s">
        <v>340</v>
      </c>
      <c r="D601" s="149" t="s">
        <v>339</v>
      </c>
      <c r="E601" s="149" t="s">
        <v>49</v>
      </c>
      <c r="F601" s="174">
        <f t="shared" si="40"/>
        <v>7</v>
      </c>
      <c r="G601" s="176">
        <f t="shared" si="41"/>
        <v>42</v>
      </c>
      <c r="H601" s="175">
        <f t="shared" si="43"/>
        <v>73.978571428571428</v>
      </c>
      <c r="I601" s="176">
        <f t="shared" si="42"/>
        <v>108.25</v>
      </c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>
        <v>59.2</v>
      </c>
      <c r="U601" s="177">
        <v>108.25</v>
      </c>
      <c r="V601" s="177"/>
      <c r="W601" s="177"/>
      <c r="X601" s="177"/>
      <c r="Y601" s="177">
        <v>76.400000000000006</v>
      </c>
      <c r="Z601" s="177">
        <v>57.6</v>
      </c>
      <c r="AA601" s="177"/>
      <c r="AB601" s="177"/>
      <c r="AC601" s="177"/>
      <c r="AD601" s="182"/>
      <c r="AE601" s="177"/>
      <c r="AF601" s="177"/>
      <c r="AG601" s="177"/>
      <c r="AH601" s="177"/>
      <c r="AI601" s="177"/>
      <c r="AJ601" s="177">
        <v>84.4</v>
      </c>
      <c r="AK601" s="177"/>
      <c r="AL601" s="177">
        <v>90</v>
      </c>
      <c r="AM601" s="177">
        <v>42</v>
      </c>
      <c r="AN601" s="187"/>
      <c r="AO601" s="177"/>
    </row>
    <row r="602" spans="2:41" ht="21" customHeight="1" x14ac:dyDescent="0.2">
      <c r="B602" s="173" t="s">
        <v>343</v>
      </c>
      <c r="C602" s="149" t="s">
        <v>340</v>
      </c>
      <c r="D602" s="149" t="s">
        <v>339</v>
      </c>
      <c r="E602" s="149" t="s">
        <v>57</v>
      </c>
      <c r="F602" s="174">
        <f t="shared" si="40"/>
        <v>4</v>
      </c>
      <c r="G602" s="176">
        <f t="shared" si="41"/>
        <v>57.6</v>
      </c>
      <c r="H602" s="175">
        <f t="shared" si="43"/>
        <v>83.5625</v>
      </c>
      <c r="I602" s="176">
        <f t="shared" si="42"/>
        <v>108.25</v>
      </c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>
        <v>108.25</v>
      </c>
      <c r="V602" s="177"/>
      <c r="W602" s="177"/>
      <c r="X602" s="177"/>
      <c r="Y602" s="177"/>
      <c r="Z602" s="177">
        <v>57.6</v>
      </c>
      <c r="AA602" s="177"/>
      <c r="AB602" s="177"/>
      <c r="AC602" s="177"/>
      <c r="AD602" s="182"/>
      <c r="AE602" s="177"/>
      <c r="AF602" s="177"/>
      <c r="AG602" s="177"/>
      <c r="AH602" s="177"/>
      <c r="AI602" s="177"/>
      <c r="AJ602" s="177">
        <v>84.4</v>
      </c>
      <c r="AK602" s="177"/>
      <c r="AL602" s="177"/>
      <c r="AM602" s="177">
        <v>84</v>
      </c>
      <c r="AN602" s="187"/>
      <c r="AO602" s="177"/>
    </row>
    <row r="603" spans="2:41" ht="21" customHeight="1" x14ac:dyDescent="0.2">
      <c r="B603" s="173" t="s">
        <v>343</v>
      </c>
      <c r="C603" s="149" t="s">
        <v>340</v>
      </c>
      <c r="D603" s="149" t="s">
        <v>339</v>
      </c>
      <c r="E603" s="149" t="s">
        <v>43</v>
      </c>
      <c r="F603" s="174">
        <f t="shared" si="40"/>
        <v>4</v>
      </c>
      <c r="G603" s="176">
        <f t="shared" si="41"/>
        <v>84</v>
      </c>
      <c r="H603" s="175">
        <f t="shared" si="43"/>
        <v>93.162499999999994</v>
      </c>
      <c r="I603" s="176">
        <f t="shared" si="42"/>
        <v>108.25</v>
      </c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>
        <v>108.25</v>
      </c>
      <c r="V603" s="177"/>
      <c r="W603" s="177"/>
      <c r="X603" s="177"/>
      <c r="Y603" s="177"/>
      <c r="Z603" s="177">
        <v>96</v>
      </c>
      <c r="AA603" s="177"/>
      <c r="AB603" s="177"/>
      <c r="AC603" s="177"/>
      <c r="AD603" s="182"/>
      <c r="AE603" s="177"/>
      <c r="AF603" s="177"/>
      <c r="AG603" s="177"/>
      <c r="AH603" s="177"/>
      <c r="AI603" s="177"/>
      <c r="AJ603" s="177">
        <v>84.4</v>
      </c>
      <c r="AK603" s="177"/>
      <c r="AL603" s="177"/>
      <c r="AM603" s="177">
        <v>84</v>
      </c>
      <c r="AN603" s="187"/>
      <c r="AO603" s="177"/>
    </row>
    <row r="604" spans="2:41" ht="21" customHeight="1" x14ac:dyDescent="0.2">
      <c r="B604" s="173" t="s">
        <v>343</v>
      </c>
      <c r="C604" s="149" t="s">
        <v>340</v>
      </c>
      <c r="D604" s="149" t="s">
        <v>398</v>
      </c>
      <c r="E604" s="149" t="s">
        <v>48</v>
      </c>
      <c r="F604" s="174">
        <f t="shared" si="40"/>
        <v>4</v>
      </c>
      <c r="G604" s="176">
        <f t="shared" si="41"/>
        <v>54.6</v>
      </c>
      <c r="H604" s="175">
        <f t="shared" si="43"/>
        <v>78.775000000000006</v>
      </c>
      <c r="I604" s="176">
        <f t="shared" si="42"/>
        <v>106.5</v>
      </c>
      <c r="J604" s="177"/>
      <c r="K604" s="177"/>
      <c r="L604" s="177"/>
      <c r="M604" s="177"/>
      <c r="N604" s="177"/>
      <c r="O604" s="177">
        <v>58</v>
      </c>
      <c r="P604" s="177"/>
      <c r="Q604" s="177"/>
      <c r="R604" s="177"/>
      <c r="S604" s="177"/>
      <c r="T604" s="177"/>
      <c r="U604" s="177"/>
      <c r="V604" s="177"/>
      <c r="W604" s="177"/>
      <c r="X604" s="177"/>
      <c r="Y604" s="177">
        <v>54.6</v>
      </c>
      <c r="Z604" s="177">
        <v>96</v>
      </c>
      <c r="AA604" s="177"/>
      <c r="AB604" s="177"/>
      <c r="AC604" s="177"/>
      <c r="AD604" s="182"/>
      <c r="AE604" s="177"/>
      <c r="AF604" s="177"/>
      <c r="AG604" s="177"/>
      <c r="AH604" s="177"/>
      <c r="AI604" s="177"/>
      <c r="AJ604" s="177"/>
      <c r="AK604" s="177"/>
      <c r="AL604" s="177">
        <v>106.5</v>
      </c>
      <c r="AM604" s="177"/>
      <c r="AN604" s="187"/>
      <c r="AO604" s="177"/>
    </row>
    <row r="605" spans="2:41" ht="21" customHeight="1" x14ac:dyDescent="0.2">
      <c r="B605" s="173" t="s">
        <v>343</v>
      </c>
      <c r="C605" s="149" t="s">
        <v>340</v>
      </c>
      <c r="D605" s="149" t="s">
        <v>398</v>
      </c>
      <c r="E605" s="149" t="s">
        <v>49</v>
      </c>
      <c r="F605" s="174">
        <f t="shared" si="40"/>
        <v>4</v>
      </c>
      <c r="G605" s="176">
        <f t="shared" si="41"/>
        <v>38.200000000000003</v>
      </c>
      <c r="H605" s="175">
        <f t="shared" si="43"/>
        <v>56.45</v>
      </c>
      <c r="I605" s="176">
        <f t="shared" si="42"/>
        <v>90</v>
      </c>
      <c r="J605" s="177"/>
      <c r="K605" s="177"/>
      <c r="L605" s="177"/>
      <c r="M605" s="177"/>
      <c r="N605" s="177"/>
      <c r="O605" s="177">
        <v>40</v>
      </c>
      <c r="P605" s="177"/>
      <c r="Q605" s="177"/>
      <c r="R605" s="177"/>
      <c r="S605" s="177"/>
      <c r="T605" s="177"/>
      <c r="U605" s="177"/>
      <c r="V605" s="177"/>
      <c r="W605" s="177"/>
      <c r="X605" s="177"/>
      <c r="Y605" s="177">
        <v>38.200000000000003</v>
      </c>
      <c r="Z605" s="177">
        <v>57.6</v>
      </c>
      <c r="AA605" s="177"/>
      <c r="AB605" s="177"/>
      <c r="AC605" s="177"/>
      <c r="AD605" s="182"/>
      <c r="AE605" s="177"/>
      <c r="AF605" s="177"/>
      <c r="AG605" s="177"/>
      <c r="AH605" s="177"/>
      <c r="AI605" s="177"/>
      <c r="AJ605" s="177"/>
      <c r="AK605" s="177"/>
      <c r="AL605" s="177">
        <v>90</v>
      </c>
      <c r="AM605" s="177"/>
      <c r="AN605" s="187"/>
      <c r="AO605" s="177"/>
    </row>
    <row r="606" spans="2:41" ht="21" customHeight="1" x14ac:dyDescent="0.2">
      <c r="B606" s="173" t="s">
        <v>343</v>
      </c>
      <c r="C606" s="149" t="s">
        <v>340</v>
      </c>
      <c r="D606" s="149" t="s">
        <v>398</v>
      </c>
      <c r="E606" s="149" t="s">
        <v>57</v>
      </c>
      <c r="F606" s="174">
        <f t="shared" si="40"/>
        <v>2</v>
      </c>
      <c r="G606" s="176">
        <f t="shared" si="41"/>
        <v>40</v>
      </c>
      <c r="H606" s="175">
        <f t="shared" si="43"/>
        <v>48.8</v>
      </c>
      <c r="I606" s="176">
        <f t="shared" si="42"/>
        <v>57.6</v>
      </c>
      <c r="J606" s="177"/>
      <c r="K606" s="177"/>
      <c r="L606" s="177"/>
      <c r="M606" s="177"/>
      <c r="N606" s="177"/>
      <c r="O606" s="177">
        <v>40</v>
      </c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>
        <v>57.6</v>
      </c>
      <c r="AA606" s="177"/>
      <c r="AB606" s="177"/>
      <c r="AC606" s="177"/>
      <c r="AD606" s="182"/>
      <c r="AE606" s="177"/>
      <c r="AF606" s="177"/>
      <c r="AG606" s="177"/>
      <c r="AH606" s="177"/>
      <c r="AI606" s="177"/>
      <c r="AJ606" s="177"/>
      <c r="AK606" s="177"/>
      <c r="AL606" s="177"/>
      <c r="AM606" s="177"/>
      <c r="AN606" s="187"/>
      <c r="AO606" s="177"/>
    </row>
    <row r="607" spans="2:41" ht="21" customHeight="1" x14ac:dyDescent="0.2">
      <c r="B607" s="173" t="s">
        <v>343</v>
      </c>
      <c r="C607" s="149" t="s">
        <v>340</v>
      </c>
      <c r="D607" s="149" t="s">
        <v>398</v>
      </c>
      <c r="E607" s="149" t="s">
        <v>43</v>
      </c>
      <c r="F607" s="174">
        <f t="shared" si="40"/>
        <v>2</v>
      </c>
      <c r="G607" s="176">
        <f t="shared" si="41"/>
        <v>40</v>
      </c>
      <c r="H607" s="175">
        <f t="shared" si="43"/>
        <v>68</v>
      </c>
      <c r="I607" s="176">
        <f t="shared" si="42"/>
        <v>96</v>
      </c>
      <c r="J607" s="177"/>
      <c r="K607" s="177"/>
      <c r="L607" s="177"/>
      <c r="M607" s="177"/>
      <c r="N607" s="177"/>
      <c r="O607" s="177">
        <v>40</v>
      </c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>
        <v>96</v>
      </c>
      <c r="AA607" s="177"/>
      <c r="AB607" s="177"/>
      <c r="AC607" s="177"/>
      <c r="AD607" s="182"/>
      <c r="AE607" s="177"/>
      <c r="AF607" s="177"/>
      <c r="AG607" s="177"/>
      <c r="AH607" s="177"/>
      <c r="AI607" s="177"/>
      <c r="AJ607" s="177"/>
      <c r="AK607" s="177"/>
      <c r="AL607" s="177"/>
      <c r="AM607" s="177"/>
      <c r="AN607" s="187"/>
      <c r="AO607" s="177"/>
    </row>
    <row r="608" spans="2:41" ht="21" customHeight="1" x14ac:dyDescent="0.2">
      <c r="B608" s="173" t="s">
        <v>344</v>
      </c>
      <c r="C608" s="149" t="s">
        <v>340</v>
      </c>
      <c r="D608" s="149" t="s">
        <v>339</v>
      </c>
      <c r="E608" s="149" t="s">
        <v>48</v>
      </c>
      <c r="F608" s="174">
        <f t="shared" ref="F608:F623" si="44">COUNT(J608:AO608)</f>
        <v>2</v>
      </c>
      <c r="G608" s="176">
        <f t="shared" ref="G608:G623" si="45">MIN(J608:AO608)</f>
        <v>116.4</v>
      </c>
      <c r="H608" s="175">
        <f t="shared" si="43"/>
        <v>118.2</v>
      </c>
      <c r="I608" s="176">
        <f t="shared" ref="I608:I623" si="46">MAX(J608:AO608)</f>
        <v>120</v>
      </c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82"/>
      <c r="AE608" s="177">
        <v>116.4</v>
      </c>
      <c r="AF608" s="177"/>
      <c r="AG608" s="177"/>
      <c r="AH608" s="177"/>
      <c r="AI608" s="177"/>
      <c r="AJ608" s="177"/>
      <c r="AK608" s="177"/>
      <c r="AL608" s="177">
        <v>120</v>
      </c>
      <c r="AM608" s="177"/>
      <c r="AN608" s="187"/>
      <c r="AO608" s="177"/>
    </row>
    <row r="609" spans="2:41" ht="21" customHeight="1" x14ac:dyDescent="0.2">
      <c r="B609" s="173" t="s">
        <v>344</v>
      </c>
      <c r="C609" s="149" t="s">
        <v>340</v>
      </c>
      <c r="D609" s="149" t="s">
        <v>339</v>
      </c>
      <c r="E609" s="149" t="s">
        <v>49</v>
      </c>
      <c r="F609" s="174">
        <f t="shared" si="44"/>
        <v>2</v>
      </c>
      <c r="G609" s="176">
        <f t="shared" si="45"/>
        <v>57.7</v>
      </c>
      <c r="H609" s="175">
        <f t="shared" si="43"/>
        <v>81.349999999999994</v>
      </c>
      <c r="I609" s="176">
        <f t="shared" si="46"/>
        <v>105</v>
      </c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82"/>
      <c r="AE609" s="177">
        <v>57.7</v>
      </c>
      <c r="AF609" s="177"/>
      <c r="AG609" s="177"/>
      <c r="AH609" s="177"/>
      <c r="AI609" s="177"/>
      <c r="AJ609" s="177"/>
      <c r="AK609" s="177"/>
      <c r="AL609" s="177">
        <v>105</v>
      </c>
      <c r="AM609" s="177"/>
      <c r="AN609" s="187"/>
      <c r="AO609" s="177"/>
    </row>
    <row r="610" spans="2:41" ht="21" customHeight="1" x14ac:dyDescent="0.2">
      <c r="B610" s="173" t="s">
        <v>344</v>
      </c>
      <c r="C610" s="149" t="s">
        <v>340</v>
      </c>
      <c r="D610" s="149" t="s">
        <v>339</v>
      </c>
      <c r="E610" s="149" t="s">
        <v>57</v>
      </c>
      <c r="F610" s="174">
        <f t="shared" si="44"/>
        <v>1</v>
      </c>
      <c r="G610" s="176">
        <f t="shared" si="45"/>
        <v>116.4</v>
      </c>
      <c r="H610" s="175">
        <f t="shared" si="43"/>
        <v>116.4</v>
      </c>
      <c r="I610" s="176">
        <f t="shared" si="46"/>
        <v>116.4</v>
      </c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82"/>
      <c r="AE610" s="177">
        <v>116.4</v>
      </c>
      <c r="AF610" s="177"/>
      <c r="AG610" s="177"/>
      <c r="AH610" s="177"/>
      <c r="AI610" s="177"/>
      <c r="AJ610" s="177"/>
      <c r="AK610" s="177"/>
      <c r="AL610" s="177"/>
      <c r="AM610" s="177"/>
      <c r="AN610" s="187"/>
      <c r="AO610" s="177"/>
    </row>
    <row r="611" spans="2:41" ht="21" customHeight="1" x14ac:dyDescent="0.2">
      <c r="B611" s="173" t="s">
        <v>344</v>
      </c>
      <c r="C611" s="149" t="s">
        <v>340</v>
      </c>
      <c r="D611" s="149" t="s">
        <v>339</v>
      </c>
      <c r="E611" s="149" t="s">
        <v>43</v>
      </c>
      <c r="F611" s="174">
        <f t="shared" si="44"/>
        <v>1</v>
      </c>
      <c r="G611" s="176">
        <f t="shared" si="45"/>
        <v>116.4</v>
      </c>
      <c r="H611" s="175">
        <f t="shared" si="43"/>
        <v>116.4</v>
      </c>
      <c r="I611" s="176">
        <f t="shared" si="46"/>
        <v>116.4</v>
      </c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82"/>
      <c r="AE611" s="177">
        <v>116.4</v>
      </c>
      <c r="AF611" s="177"/>
      <c r="AG611" s="177"/>
      <c r="AH611" s="177"/>
      <c r="AI611" s="177"/>
      <c r="AJ611" s="177"/>
      <c r="AK611" s="177"/>
      <c r="AL611" s="177"/>
      <c r="AM611" s="177"/>
      <c r="AN611" s="187"/>
      <c r="AO611" s="177"/>
    </row>
    <row r="612" spans="2:41" ht="21" customHeight="1" x14ac:dyDescent="0.2">
      <c r="B612" s="173" t="s">
        <v>344</v>
      </c>
      <c r="C612" s="149" t="s">
        <v>340</v>
      </c>
      <c r="D612" s="149" t="s">
        <v>398</v>
      </c>
      <c r="E612" s="149" t="s">
        <v>48</v>
      </c>
      <c r="F612" s="174">
        <f t="shared" si="44"/>
        <v>1</v>
      </c>
      <c r="G612" s="176">
        <f t="shared" si="45"/>
        <v>120</v>
      </c>
      <c r="H612" s="175">
        <f t="shared" si="43"/>
        <v>120</v>
      </c>
      <c r="I612" s="176">
        <f t="shared" si="46"/>
        <v>120</v>
      </c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  <c r="AA612" s="177"/>
      <c r="AB612" s="177"/>
      <c r="AC612" s="177"/>
      <c r="AD612" s="182"/>
      <c r="AE612" s="177"/>
      <c r="AF612" s="177"/>
      <c r="AG612" s="177"/>
      <c r="AH612" s="177"/>
      <c r="AI612" s="177"/>
      <c r="AJ612" s="177"/>
      <c r="AK612" s="177"/>
      <c r="AL612" s="177">
        <v>120</v>
      </c>
      <c r="AM612" s="177"/>
      <c r="AN612" s="187"/>
      <c r="AO612" s="177"/>
    </row>
    <row r="613" spans="2:41" ht="21" customHeight="1" x14ac:dyDescent="0.2">
      <c r="B613" s="173" t="s">
        <v>344</v>
      </c>
      <c r="C613" s="149" t="s">
        <v>340</v>
      </c>
      <c r="D613" s="149" t="s">
        <v>398</v>
      </c>
      <c r="E613" s="149" t="s">
        <v>49</v>
      </c>
      <c r="F613" s="174">
        <f t="shared" si="44"/>
        <v>1</v>
      </c>
      <c r="G613" s="176">
        <f t="shared" si="45"/>
        <v>105</v>
      </c>
      <c r="H613" s="175">
        <f t="shared" si="43"/>
        <v>105</v>
      </c>
      <c r="I613" s="176">
        <f t="shared" si="46"/>
        <v>105</v>
      </c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82"/>
      <c r="AE613" s="177"/>
      <c r="AF613" s="177"/>
      <c r="AG613" s="177"/>
      <c r="AH613" s="177"/>
      <c r="AI613" s="177"/>
      <c r="AJ613" s="177"/>
      <c r="AK613" s="177"/>
      <c r="AL613" s="177">
        <v>105</v>
      </c>
      <c r="AM613" s="177"/>
      <c r="AN613" s="187"/>
      <c r="AO613" s="177"/>
    </row>
    <row r="614" spans="2:41" ht="21" customHeight="1" x14ac:dyDescent="0.2">
      <c r="B614" s="173" t="s">
        <v>344</v>
      </c>
      <c r="C614" s="149" t="s">
        <v>340</v>
      </c>
      <c r="D614" s="149" t="s">
        <v>398</v>
      </c>
      <c r="E614" s="149" t="s">
        <v>57</v>
      </c>
      <c r="F614" s="174">
        <f t="shared" si="44"/>
        <v>0</v>
      </c>
      <c r="G614" s="176">
        <f t="shared" si="45"/>
        <v>0</v>
      </c>
      <c r="H614" s="175">
        <f t="shared" si="43"/>
        <v>0</v>
      </c>
      <c r="I614" s="176">
        <f t="shared" si="46"/>
        <v>0</v>
      </c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82"/>
      <c r="AE614" s="177"/>
      <c r="AF614" s="177"/>
      <c r="AG614" s="177"/>
      <c r="AH614" s="177"/>
      <c r="AI614" s="177"/>
      <c r="AJ614" s="177"/>
      <c r="AK614" s="177"/>
      <c r="AL614" s="177"/>
      <c r="AM614" s="177"/>
      <c r="AN614" s="187"/>
      <c r="AO614" s="177"/>
    </row>
    <row r="615" spans="2:41" ht="21" customHeight="1" x14ac:dyDescent="0.2">
      <c r="B615" s="173" t="s">
        <v>344</v>
      </c>
      <c r="C615" s="149" t="s">
        <v>340</v>
      </c>
      <c r="D615" s="149" t="s">
        <v>398</v>
      </c>
      <c r="E615" s="149" t="s">
        <v>43</v>
      </c>
      <c r="F615" s="174">
        <f t="shared" si="44"/>
        <v>0</v>
      </c>
      <c r="G615" s="176">
        <f t="shared" si="45"/>
        <v>0</v>
      </c>
      <c r="H615" s="175">
        <f t="shared" si="43"/>
        <v>0</v>
      </c>
      <c r="I615" s="176">
        <f t="shared" si="46"/>
        <v>0</v>
      </c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82"/>
      <c r="AE615" s="177"/>
      <c r="AF615" s="177"/>
      <c r="AG615" s="177"/>
      <c r="AH615" s="177"/>
      <c r="AI615" s="177"/>
      <c r="AJ615" s="177"/>
      <c r="AK615" s="177"/>
      <c r="AL615" s="177"/>
      <c r="AM615" s="177"/>
      <c r="AN615" s="187"/>
      <c r="AO615" s="177"/>
    </row>
    <row r="616" spans="2:41" ht="21" customHeight="1" x14ac:dyDescent="0.2">
      <c r="B616" s="173" t="s">
        <v>345</v>
      </c>
      <c r="C616" s="149" t="s">
        <v>340</v>
      </c>
      <c r="D616" s="149" t="s">
        <v>339</v>
      </c>
      <c r="E616" s="149" t="s">
        <v>48</v>
      </c>
      <c r="F616" s="174">
        <f t="shared" si="44"/>
        <v>1</v>
      </c>
      <c r="G616" s="176">
        <f t="shared" si="45"/>
        <v>144.30000000000001</v>
      </c>
      <c r="H616" s="175">
        <f t="shared" si="43"/>
        <v>144.30000000000001</v>
      </c>
      <c r="I616" s="176">
        <f t="shared" si="46"/>
        <v>144.30000000000001</v>
      </c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>
        <v>144.30000000000001</v>
      </c>
      <c r="V616" s="177"/>
      <c r="W616" s="177"/>
      <c r="X616" s="177"/>
      <c r="Y616" s="177"/>
      <c r="Z616" s="177"/>
      <c r="AA616" s="177"/>
      <c r="AB616" s="177"/>
      <c r="AC616" s="177"/>
      <c r="AD616" s="182"/>
      <c r="AE616" s="177"/>
      <c r="AF616" s="177"/>
      <c r="AG616" s="177"/>
      <c r="AH616" s="177"/>
      <c r="AI616" s="177"/>
      <c r="AJ616" s="177"/>
      <c r="AK616" s="177"/>
      <c r="AL616" s="177"/>
      <c r="AM616" s="177"/>
      <c r="AN616" s="187"/>
      <c r="AO616" s="177"/>
    </row>
    <row r="617" spans="2:41" ht="21" customHeight="1" x14ac:dyDescent="0.2">
      <c r="B617" s="173" t="s">
        <v>345</v>
      </c>
      <c r="C617" s="149" t="s">
        <v>340</v>
      </c>
      <c r="D617" s="149" t="s">
        <v>339</v>
      </c>
      <c r="E617" s="149" t="s">
        <v>49</v>
      </c>
      <c r="F617" s="174">
        <f t="shared" si="44"/>
        <v>1</v>
      </c>
      <c r="G617" s="176">
        <f t="shared" si="45"/>
        <v>108.25</v>
      </c>
      <c r="H617" s="175">
        <f t="shared" si="43"/>
        <v>108.25</v>
      </c>
      <c r="I617" s="176">
        <f t="shared" si="46"/>
        <v>108.25</v>
      </c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>
        <v>108.25</v>
      </c>
      <c r="V617" s="177"/>
      <c r="W617" s="177"/>
      <c r="X617" s="177"/>
      <c r="Y617" s="177"/>
      <c r="Z617" s="177"/>
      <c r="AA617" s="177"/>
      <c r="AB617" s="177"/>
      <c r="AC617" s="177"/>
      <c r="AD617" s="182"/>
      <c r="AE617" s="177"/>
      <c r="AF617" s="177"/>
      <c r="AG617" s="177"/>
      <c r="AH617" s="177"/>
      <c r="AI617" s="177"/>
      <c r="AJ617" s="177"/>
      <c r="AK617" s="177"/>
      <c r="AL617" s="177"/>
      <c r="AM617" s="177"/>
      <c r="AN617" s="187"/>
      <c r="AO617" s="177"/>
    </row>
    <row r="618" spans="2:41" ht="21" customHeight="1" x14ac:dyDescent="0.2">
      <c r="B618" s="173" t="s">
        <v>345</v>
      </c>
      <c r="C618" s="149" t="s">
        <v>340</v>
      </c>
      <c r="D618" s="149" t="s">
        <v>339</v>
      </c>
      <c r="E618" s="149" t="s">
        <v>57</v>
      </c>
      <c r="F618" s="174">
        <f t="shared" si="44"/>
        <v>1</v>
      </c>
      <c r="G618" s="176">
        <f t="shared" si="45"/>
        <v>108.25</v>
      </c>
      <c r="H618" s="175">
        <f t="shared" si="43"/>
        <v>108.25</v>
      </c>
      <c r="I618" s="176">
        <f t="shared" si="46"/>
        <v>108.25</v>
      </c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>
        <v>108.25</v>
      </c>
      <c r="V618" s="177"/>
      <c r="W618" s="177"/>
      <c r="X618" s="177"/>
      <c r="Y618" s="177"/>
      <c r="Z618" s="177"/>
      <c r="AA618" s="177"/>
      <c r="AB618" s="177"/>
      <c r="AC618" s="177"/>
      <c r="AD618" s="182"/>
      <c r="AE618" s="177"/>
      <c r="AF618" s="177"/>
      <c r="AG618" s="177"/>
      <c r="AH618" s="177"/>
      <c r="AI618" s="177"/>
      <c r="AJ618" s="177"/>
      <c r="AK618" s="177"/>
      <c r="AL618" s="177"/>
      <c r="AM618" s="177"/>
      <c r="AN618" s="187"/>
      <c r="AO618" s="177"/>
    </row>
    <row r="619" spans="2:41" ht="21" customHeight="1" x14ac:dyDescent="0.2">
      <c r="B619" s="173" t="s">
        <v>345</v>
      </c>
      <c r="C619" s="149" t="s">
        <v>340</v>
      </c>
      <c r="D619" s="149" t="s">
        <v>339</v>
      </c>
      <c r="E619" s="149" t="s">
        <v>43</v>
      </c>
      <c r="F619" s="174">
        <f t="shared" si="44"/>
        <v>1</v>
      </c>
      <c r="G619" s="176">
        <f t="shared" si="45"/>
        <v>108.25</v>
      </c>
      <c r="H619" s="175">
        <f t="shared" si="43"/>
        <v>108.25</v>
      </c>
      <c r="I619" s="176">
        <f t="shared" si="46"/>
        <v>108.25</v>
      </c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>
        <v>108.25</v>
      </c>
      <c r="V619" s="177"/>
      <c r="W619" s="177"/>
      <c r="X619" s="177"/>
      <c r="Y619" s="177"/>
      <c r="Z619" s="177"/>
      <c r="AA619" s="177"/>
      <c r="AB619" s="177"/>
      <c r="AC619" s="177"/>
      <c r="AD619" s="182"/>
      <c r="AE619" s="177"/>
      <c r="AF619" s="177"/>
      <c r="AG619" s="177"/>
      <c r="AH619" s="177"/>
      <c r="AI619" s="177"/>
      <c r="AJ619" s="177"/>
      <c r="AK619" s="177"/>
      <c r="AL619" s="177"/>
      <c r="AM619" s="177"/>
      <c r="AN619" s="187"/>
      <c r="AO619" s="177"/>
    </row>
    <row r="620" spans="2:41" ht="21" customHeight="1" x14ac:dyDescent="0.2">
      <c r="B620" s="173" t="s">
        <v>345</v>
      </c>
      <c r="C620" s="149" t="s">
        <v>340</v>
      </c>
      <c r="D620" s="149" t="s">
        <v>398</v>
      </c>
      <c r="E620" s="149" t="s">
        <v>48</v>
      </c>
      <c r="F620" s="174">
        <f t="shared" si="44"/>
        <v>0</v>
      </c>
      <c r="G620" s="176">
        <f t="shared" si="45"/>
        <v>0</v>
      </c>
      <c r="H620" s="175">
        <f t="shared" si="43"/>
        <v>0</v>
      </c>
      <c r="I620" s="176">
        <f t="shared" si="46"/>
        <v>0</v>
      </c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  <c r="AA620" s="177"/>
      <c r="AB620" s="177"/>
      <c r="AC620" s="177"/>
      <c r="AD620" s="182"/>
      <c r="AE620" s="177"/>
      <c r="AF620" s="177"/>
      <c r="AG620" s="177"/>
      <c r="AH620" s="177"/>
      <c r="AI620" s="177"/>
      <c r="AJ620" s="177"/>
      <c r="AK620" s="177"/>
      <c r="AL620" s="177"/>
      <c r="AM620" s="177"/>
      <c r="AN620" s="187"/>
      <c r="AO620" s="177"/>
    </row>
    <row r="621" spans="2:41" ht="21" customHeight="1" x14ac:dyDescent="0.2">
      <c r="B621" s="173" t="s">
        <v>345</v>
      </c>
      <c r="C621" s="149" t="s">
        <v>340</v>
      </c>
      <c r="D621" s="149" t="s">
        <v>398</v>
      </c>
      <c r="E621" s="149" t="s">
        <v>49</v>
      </c>
      <c r="F621" s="174">
        <f t="shared" si="44"/>
        <v>0</v>
      </c>
      <c r="G621" s="176">
        <f t="shared" si="45"/>
        <v>0</v>
      </c>
      <c r="H621" s="175">
        <f t="shared" si="43"/>
        <v>0</v>
      </c>
      <c r="I621" s="176">
        <f t="shared" si="46"/>
        <v>0</v>
      </c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  <c r="AA621" s="177"/>
      <c r="AB621" s="177"/>
      <c r="AC621" s="177"/>
      <c r="AD621" s="182"/>
      <c r="AE621" s="177"/>
      <c r="AF621" s="177"/>
      <c r="AG621" s="177"/>
      <c r="AH621" s="177"/>
      <c r="AI621" s="177"/>
      <c r="AJ621" s="177"/>
      <c r="AK621" s="177"/>
      <c r="AL621" s="177"/>
      <c r="AM621" s="177"/>
      <c r="AN621" s="187"/>
      <c r="AO621" s="177"/>
    </row>
    <row r="622" spans="2:41" ht="21" customHeight="1" x14ac:dyDescent="0.2">
      <c r="B622" s="173" t="s">
        <v>345</v>
      </c>
      <c r="C622" s="149" t="s">
        <v>340</v>
      </c>
      <c r="D622" s="149" t="s">
        <v>398</v>
      </c>
      <c r="E622" s="149" t="s">
        <v>57</v>
      </c>
      <c r="F622" s="174">
        <f t="shared" si="44"/>
        <v>0</v>
      </c>
      <c r="G622" s="176">
        <f t="shared" si="45"/>
        <v>0</v>
      </c>
      <c r="H622" s="175">
        <f t="shared" si="43"/>
        <v>0</v>
      </c>
      <c r="I622" s="176">
        <f t="shared" si="46"/>
        <v>0</v>
      </c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  <c r="AA622" s="177"/>
      <c r="AB622" s="177"/>
      <c r="AC622" s="177"/>
      <c r="AD622" s="182"/>
      <c r="AE622" s="177"/>
      <c r="AF622" s="177"/>
      <c r="AG622" s="177"/>
      <c r="AH622" s="177"/>
      <c r="AI622" s="177"/>
      <c r="AJ622" s="177"/>
      <c r="AK622" s="177"/>
      <c r="AL622" s="177"/>
      <c r="AM622" s="177"/>
      <c r="AN622" s="187"/>
      <c r="AO622" s="177"/>
    </row>
    <row r="623" spans="2:41" ht="21" customHeight="1" x14ac:dyDescent="0.2">
      <c r="B623" s="173" t="s">
        <v>345</v>
      </c>
      <c r="C623" s="149" t="s">
        <v>340</v>
      </c>
      <c r="D623" s="149" t="s">
        <v>398</v>
      </c>
      <c r="E623" s="149" t="s">
        <v>43</v>
      </c>
      <c r="F623" s="174">
        <f t="shared" si="44"/>
        <v>0</v>
      </c>
      <c r="G623" s="176">
        <f t="shared" si="45"/>
        <v>0</v>
      </c>
      <c r="H623" s="175">
        <f t="shared" si="43"/>
        <v>0</v>
      </c>
      <c r="I623" s="176">
        <f t="shared" si="46"/>
        <v>0</v>
      </c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  <c r="AA623" s="177"/>
      <c r="AB623" s="177"/>
      <c r="AC623" s="177"/>
      <c r="AD623" s="182"/>
      <c r="AE623" s="177"/>
      <c r="AF623" s="177"/>
      <c r="AG623" s="177"/>
      <c r="AH623" s="177"/>
      <c r="AI623" s="177"/>
      <c r="AJ623" s="177"/>
      <c r="AK623" s="177"/>
      <c r="AL623" s="177"/>
      <c r="AM623" s="177"/>
      <c r="AN623" s="187"/>
      <c r="AO623" s="177"/>
    </row>
  </sheetData>
  <sheetProtection selectLockedCells="1"/>
  <autoFilter ref="A4:CK623" xr:uid="{AAB4051D-8070-4167-BB5D-D3B0995F3E50}"/>
  <phoneticPr fontId="0" type="noConversion"/>
  <printOptions gridLines="1"/>
  <pageMargins left="0.74803149606299213" right="0.74803149606299213" top="0" bottom="0" header="0.51181102362204722" footer="0.51181102362204722"/>
  <pageSetup paperSize="9" scale="42" fitToWidth="2" orientation="portrait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E9EB-EA61-4A22-A512-DE9AD109C6E4}">
  <sheetPr filterMode="1">
    <tabColor rgb="FF002060"/>
  </sheetPr>
  <dimension ref="A1:J169"/>
  <sheetViews>
    <sheetView showGridLines="0" workbookViewId="0">
      <selection activeCell="B4" sqref="B4"/>
    </sheetView>
  </sheetViews>
  <sheetFormatPr defaultColWidth="0" defaultRowHeight="12.75" zeroHeight="1" x14ac:dyDescent="0.2"/>
  <cols>
    <col min="1" max="1" width="3.5703125" customWidth="1"/>
    <col min="2" max="3" width="23.140625" customWidth="1"/>
    <col min="4" max="4" width="26" customWidth="1"/>
    <col min="5" max="7" width="23.140625" customWidth="1"/>
    <col min="8" max="8" width="27.140625" customWidth="1"/>
    <col min="9" max="9" width="32.28515625" customWidth="1"/>
    <col min="10" max="10" width="4.28515625" customWidth="1"/>
    <col min="11" max="16384" width="9.140625" hidden="1"/>
  </cols>
  <sheetData>
    <row r="1" spans="2:9" ht="15" x14ac:dyDescent="0.2">
      <c r="B1" s="52" t="s">
        <v>212</v>
      </c>
    </row>
    <row r="2" spans="2:9" ht="20.25" x14ac:dyDescent="0.2">
      <c r="B2" s="44" t="s">
        <v>330</v>
      </c>
    </row>
    <row r="3" spans="2:9" ht="15" x14ac:dyDescent="0.2">
      <c r="B3" s="51" t="s">
        <v>513</v>
      </c>
    </row>
    <row r="4" spans="2:9" ht="14.25" x14ac:dyDescent="0.2">
      <c r="B4" s="101" t="s">
        <v>355</v>
      </c>
    </row>
    <row r="5" spans="2:9" ht="15" x14ac:dyDescent="0.25">
      <c r="B5" s="100" t="s">
        <v>299</v>
      </c>
    </row>
    <row r="6" spans="2:9" ht="14.25" x14ac:dyDescent="0.2">
      <c r="B6" s="102" t="s">
        <v>296</v>
      </c>
    </row>
    <row r="7" spans="2:9" ht="14.25" x14ac:dyDescent="0.2">
      <c r="B7" s="102" t="s">
        <v>297</v>
      </c>
      <c r="C7" s="99"/>
      <c r="E7" s="99"/>
      <c r="F7" s="99"/>
      <c r="G7" s="99"/>
      <c r="H7" s="99"/>
    </row>
    <row r="8" spans="2:9" x14ac:dyDescent="0.2">
      <c r="B8" s="16"/>
      <c r="C8" s="99"/>
      <c r="E8" s="99"/>
      <c r="F8" s="99"/>
      <c r="G8" s="99"/>
      <c r="H8" s="99"/>
    </row>
    <row r="9" spans="2:9" x14ac:dyDescent="0.2">
      <c r="B9" s="16"/>
      <c r="C9" s="99"/>
      <c r="E9" s="99"/>
      <c r="F9" s="99"/>
      <c r="G9" s="99"/>
      <c r="H9" s="99"/>
    </row>
    <row r="10" spans="2:9" ht="30.75" customHeight="1" x14ac:dyDescent="0.2">
      <c r="B10" s="139" t="s">
        <v>124</v>
      </c>
      <c r="C10" s="140" t="s">
        <v>295</v>
      </c>
      <c r="D10" s="141" t="s">
        <v>75</v>
      </c>
      <c r="E10" s="140" t="s">
        <v>298</v>
      </c>
      <c r="F10" s="140" t="s">
        <v>300</v>
      </c>
      <c r="G10" s="140" t="s">
        <v>301</v>
      </c>
      <c r="H10" s="140" t="s">
        <v>302</v>
      </c>
      <c r="I10" s="142" t="s">
        <v>303</v>
      </c>
    </row>
    <row r="11" spans="2:9" ht="18" customHeight="1" x14ac:dyDescent="0.2">
      <c r="B11" s="143">
        <v>2006</v>
      </c>
      <c r="C11" s="144" t="s">
        <v>283</v>
      </c>
      <c r="D11" s="145">
        <v>3.6</v>
      </c>
      <c r="E11" s="144">
        <v>200.1</v>
      </c>
      <c r="F11" s="146">
        <f>(D11/100)+1</f>
        <v>1.036</v>
      </c>
      <c r="G11" s="144"/>
      <c r="H11" s="144"/>
      <c r="I11" s="147"/>
    </row>
    <row r="12" spans="2:9" ht="18" hidden="1" customHeight="1" x14ac:dyDescent="0.2">
      <c r="B12" s="105">
        <v>2006</v>
      </c>
      <c r="C12" s="106" t="s">
        <v>284</v>
      </c>
      <c r="D12" s="107">
        <v>3.7</v>
      </c>
      <c r="E12" s="106">
        <v>200.4</v>
      </c>
      <c r="F12" s="106"/>
      <c r="G12" s="106"/>
      <c r="H12" s="106"/>
      <c r="I12" s="108"/>
    </row>
    <row r="13" spans="2:9" ht="18" hidden="1" customHeight="1" x14ac:dyDescent="0.2">
      <c r="B13" s="105">
        <v>2006</v>
      </c>
      <c r="C13" s="106" t="s">
        <v>285</v>
      </c>
      <c r="D13" s="107">
        <v>3.9</v>
      </c>
      <c r="E13" s="106">
        <v>201.1</v>
      </c>
      <c r="F13" s="106"/>
      <c r="G13" s="106"/>
      <c r="H13" s="106"/>
      <c r="I13" s="108"/>
    </row>
    <row r="14" spans="2:9" ht="18" hidden="1" customHeight="1" x14ac:dyDescent="0.2">
      <c r="B14" s="105">
        <v>2006</v>
      </c>
      <c r="C14" s="106" t="s">
        <v>286</v>
      </c>
      <c r="D14" s="107">
        <v>4.4000000000000004</v>
      </c>
      <c r="E14" s="106">
        <v>202.7</v>
      </c>
      <c r="F14" s="106"/>
      <c r="G14" s="106"/>
      <c r="H14" s="106"/>
      <c r="I14" s="108"/>
    </row>
    <row r="15" spans="2:9" ht="18" hidden="1" customHeight="1" x14ac:dyDescent="0.2">
      <c r="B15" s="105">
        <v>2007</v>
      </c>
      <c r="C15" s="106" t="s">
        <v>287</v>
      </c>
      <c r="D15" s="107">
        <v>4.2</v>
      </c>
      <c r="E15" s="106">
        <v>201.6</v>
      </c>
      <c r="F15" s="106"/>
      <c r="G15" s="106"/>
      <c r="H15" s="106"/>
      <c r="I15" s="108"/>
    </row>
    <row r="16" spans="2:9" ht="18" hidden="1" customHeight="1" x14ac:dyDescent="0.2">
      <c r="B16" s="105">
        <v>2007</v>
      </c>
      <c r="C16" s="106" t="s">
        <v>288</v>
      </c>
      <c r="D16" s="107">
        <v>4.5999999999999996</v>
      </c>
      <c r="E16" s="106">
        <v>203.1</v>
      </c>
      <c r="F16" s="106"/>
      <c r="G16" s="106"/>
      <c r="H16" s="106"/>
      <c r="I16" s="108"/>
    </row>
    <row r="17" spans="2:9" ht="18" hidden="1" customHeight="1" x14ac:dyDescent="0.2">
      <c r="B17" s="105">
        <v>2007</v>
      </c>
      <c r="C17" s="106" t="s">
        <v>289</v>
      </c>
      <c r="D17" s="107">
        <v>4.8</v>
      </c>
      <c r="E17" s="106">
        <v>204.4</v>
      </c>
      <c r="F17" s="106"/>
      <c r="G17" s="106"/>
      <c r="H17" s="106"/>
      <c r="I17" s="108"/>
    </row>
    <row r="18" spans="2:9" ht="18" hidden="1" customHeight="1" x14ac:dyDescent="0.2">
      <c r="B18" s="105">
        <v>2007</v>
      </c>
      <c r="C18" s="106" t="s">
        <v>290</v>
      </c>
      <c r="D18" s="107">
        <v>4.5</v>
      </c>
      <c r="E18" s="106">
        <v>205.4</v>
      </c>
      <c r="F18" s="106"/>
      <c r="G18" s="106"/>
      <c r="H18" s="106"/>
      <c r="I18" s="108"/>
    </row>
    <row r="19" spans="2:9" ht="18" hidden="1" customHeight="1" x14ac:dyDescent="0.2">
      <c r="B19" s="105">
        <v>2007</v>
      </c>
      <c r="C19" s="106" t="s">
        <v>291</v>
      </c>
      <c r="D19" s="107">
        <v>4.3</v>
      </c>
      <c r="E19" s="106">
        <v>206.2</v>
      </c>
      <c r="F19" s="106"/>
      <c r="G19" s="106"/>
      <c r="H19" s="106"/>
      <c r="I19" s="108"/>
    </row>
    <row r="20" spans="2:9" ht="18" hidden="1" customHeight="1" x14ac:dyDescent="0.2">
      <c r="B20" s="105">
        <v>2007</v>
      </c>
      <c r="C20" s="106" t="s">
        <v>292</v>
      </c>
      <c r="D20" s="107">
        <v>4.4000000000000004</v>
      </c>
      <c r="E20" s="106">
        <v>207.3</v>
      </c>
      <c r="F20" s="106"/>
      <c r="G20" s="106"/>
      <c r="H20" s="106"/>
      <c r="I20" s="108"/>
    </row>
    <row r="21" spans="2:9" ht="18" hidden="1" customHeight="1" x14ac:dyDescent="0.2">
      <c r="B21" s="105">
        <v>2007</v>
      </c>
      <c r="C21" s="106" t="s">
        <v>293</v>
      </c>
      <c r="D21" s="107">
        <v>3.8</v>
      </c>
      <c r="E21" s="106">
        <v>206.1</v>
      </c>
      <c r="F21" s="106"/>
      <c r="G21" s="106"/>
      <c r="H21" s="106"/>
      <c r="I21" s="108"/>
    </row>
    <row r="22" spans="2:9" ht="18" hidden="1" customHeight="1" x14ac:dyDescent="0.2">
      <c r="B22" s="105">
        <v>2007</v>
      </c>
      <c r="C22" s="106" t="s">
        <v>294</v>
      </c>
      <c r="D22" s="107">
        <v>4.0999999999999996</v>
      </c>
      <c r="E22" s="106">
        <v>207.3</v>
      </c>
      <c r="F22" s="106"/>
      <c r="G22" s="106"/>
      <c r="H22" s="106"/>
      <c r="I22" s="108"/>
    </row>
    <row r="23" spans="2:9" ht="18" customHeight="1" x14ac:dyDescent="0.2">
      <c r="B23" s="143">
        <v>2007</v>
      </c>
      <c r="C23" s="144" t="s">
        <v>283</v>
      </c>
      <c r="D23" s="145">
        <v>3.9</v>
      </c>
      <c r="E23" s="144">
        <v>208</v>
      </c>
      <c r="F23" s="146">
        <f>(D23/100)+1</f>
        <v>1.0389999999999999</v>
      </c>
      <c r="G23" s="144"/>
      <c r="H23" s="144"/>
      <c r="I23" s="147"/>
    </row>
    <row r="24" spans="2:9" ht="18" hidden="1" customHeight="1" x14ac:dyDescent="0.2">
      <c r="B24" s="105">
        <v>2007</v>
      </c>
      <c r="C24" s="106" t="s">
        <v>284</v>
      </c>
      <c r="D24" s="107">
        <v>4.2</v>
      </c>
      <c r="E24" s="106">
        <v>208.9</v>
      </c>
      <c r="F24" s="106"/>
      <c r="G24" s="106"/>
      <c r="H24" s="106"/>
      <c r="I24" s="108"/>
    </row>
    <row r="25" spans="2:9" ht="18" hidden="1" customHeight="1" x14ac:dyDescent="0.2">
      <c r="B25" s="105">
        <v>2007</v>
      </c>
      <c r="C25" s="106" t="s">
        <v>285</v>
      </c>
      <c r="D25" s="107">
        <v>4.3</v>
      </c>
      <c r="E25" s="106">
        <v>209.7</v>
      </c>
      <c r="F25" s="106"/>
      <c r="G25" s="106"/>
      <c r="H25" s="106"/>
      <c r="I25" s="108"/>
    </row>
    <row r="26" spans="2:9" ht="18" hidden="1" customHeight="1" x14ac:dyDescent="0.2">
      <c r="B26" s="105">
        <v>2007</v>
      </c>
      <c r="C26" s="106" t="s">
        <v>286</v>
      </c>
      <c r="D26" s="107">
        <v>4</v>
      </c>
      <c r="E26" s="106">
        <v>210.9</v>
      </c>
      <c r="F26" s="106"/>
      <c r="G26" s="106"/>
      <c r="H26" s="106"/>
      <c r="I26" s="108"/>
    </row>
    <row r="27" spans="2:9" ht="18" hidden="1" customHeight="1" x14ac:dyDescent="0.2">
      <c r="B27" s="105">
        <v>2008</v>
      </c>
      <c r="C27" s="106" t="s">
        <v>287</v>
      </c>
      <c r="D27" s="107">
        <v>4.0999999999999996</v>
      </c>
      <c r="E27" s="106">
        <v>209.8</v>
      </c>
      <c r="F27" s="106"/>
      <c r="G27" s="106"/>
      <c r="H27" s="106"/>
      <c r="I27" s="108"/>
    </row>
    <row r="28" spans="2:9" ht="18" hidden="1" customHeight="1" x14ac:dyDescent="0.2">
      <c r="B28" s="105">
        <v>2008</v>
      </c>
      <c r="C28" s="106" t="s">
        <v>288</v>
      </c>
      <c r="D28" s="107">
        <v>4.0999999999999996</v>
      </c>
      <c r="E28" s="106">
        <v>211.4</v>
      </c>
      <c r="F28" s="106"/>
      <c r="G28" s="106"/>
      <c r="H28" s="106"/>
      <c r="I28" s="108"/>
    </row>
    <row r="29" spans="2:9" ht="18" hidden="1" customHeight="1" x14ac:dyDescent="0.2">
      <c r="B29" s="105">
        <v>2008</v>
      </c>
      <c r="C29" s="106" t="s">
        <v>289</v>
      </c>
      <c r="D29" s="107">
        <v>3.8</v>
      </c>
      <c r="E29" s="106">
        <v>212.1</v>
      </c>
      <c r="F29" s="106"/>
      <c r="G29" s="106"/>
      <c r="H29" s="106"/>
      <c r="I29" s="108"/>
    </row>
    <row r="30" spans="2:9" ht="18" hidden="1" customHeight="1" x14ac:dyDescent="0.2">
      <c r="B30" s="105">
        <v>2008</v>
      </c>
      <c r="C30" s="106" t="s">
        <v>290</v>
      </c>
      <c r="D30" s="107">
        <v>4.2</v>
      </c>
      <c r="E30" s="106">
        <v>214</v>
      </c>
      <c r="F30" s="106"/>
      <c r="G30" s="106"/>
      <c r="H30" s="106"/>
      <c r="I30" s="108"/>
    </row>
    <row r="31" spans="2:9" ht="18" hidden="1" customHeight="1" x14ac:dyDescent="0.2">
      <c r="B31" s="105">
        <v>2008</v>
      </c>
      <c r="C31" s="106" t="s">
        <v>291</v>
      </c>
      <c r="D31" s="107">
        <v>4.3</v>
      </c>
      <c r="E31" s="106">
        <v>215.1</v>
      </c>
      <c r="F31" s="106"/>
      <c r="G31" s="106"/>
      <c r="H31" s="106"/>
      <c r="I31" s="108"/>
    </row>
    <row r="32" spans="2:9" ht="18" hidden="1" customHeight="1" x14ac:dyDescent="0.2">
      <c r="B32" s="105">
        <v>2008</v>
      </c>
      <c r="C32" s="106" t="s">
        <v>292</v>
      </c>
      <c r="D32" s="107">
        <v>4.5999999999999996</v>
      </c>
      <c r="E32" s="106">
        <v>216.8</v>
      </c>
      <c r="F32" s="106"/>
      <c r="G32" s="106"/>
      <c r="H32" s="106"/>
      <c r="I32" s="108"/>
    </row>
    <row r="33" spans="2:9" ht="18" hidden="1" customHeight="1" x14ac:dyDescent="0.2">
      <c r="B33" s="105">
        <v>2008</v>
      </c>
      <c r="C33" s="106" t="s">
        <v>293</v>
      </c>
      <c r="D33" s="107">
        <v>5</v>
      </c>
      <c r="E33" s="106">
        <v>216.5</v>
      </c>
      <c r="F33" s="106"/>
      <c r="G33" s="106"/>
      <c r="H33" s="106"/>
      <c r="I33" s="108"/>
    </row>
    <row r="34" spans="2:9" ht="18" hidden="1" customHeight="1" x14ac:dyDescent="0.2">
      <c r="B34" s="105">
        <v>2008</v>
      </c>
      <c r="C34" s="106" t="s">
        <v>294</v>
      </c>
      <c r="D34" s="107">
        <v>4.8</v>
      </c>
      <c r="E34" s="106">
        <v>217.2</v>
      </c>
      <c r="F34" s="106"/>
      <c r="G34" s="106"/>
      <c r="H34" s="106"/>
      <c r="I34" s="108"/>
    </row>
    <row r="35" spans="2:9" ht="18" customHeight="1" x14ac:dyDescent="0.2">
      <c r="B35" s="143">
        <v>2008</v>
      </c>
      <c r="C35" s="144" t="s">
        <v>283</v>
      </c>
      <c r="D35" s="145">
        <v>5</v>
      </c>
      <c r="E35" s="144">
        <v>218.4</v>
      </c>
      <c r="F35" s="146">
        <f>(D35/100)+1</f>
        <v>1.05</v>
      </c>
      <c r="G35" s="144"/>
      <c r="H35" s="144"/>
      <c r="I35" s="147"/>
    </row>
    <row r="36" spans="2:9" ht="18" hidden="1" customHeight="1" x14ac:dyDescent="0.2">
      <c r="B36" s="105">
        <v>2008</v>
      </c>
      <c r="C36" s="106" t="s">
        <v>284</v>
      </c>
      <c r="D36" s="107">
        <v>4.2</v>
      </c>
      <c r="E36" s="106">
        <v>217.7</v>
      </c>
      <c r="F36" s="106"/>
      <c r="G36" s="106"/>
      <c r="H36" s="106"/>
      <c r="I36" s="108"/>
    </row>
    <row r="37" spans="2:9" ht="18" hidden="1" customHeight="1" x14ac:dyDescent="0.2">
      <c r="B37" s="105">
        <v>2008</v>
      </c>
      <c r="C37" s="106" t="s">
        <v>285</v>
      </c>
      <c r="D37" s="107">
        <v>3</v>
      </c>
      <c r="E37" s="106">
        <v>216</v>
      </c>
      <c r="F37" s="106"/>
      <c r="G37" s="106"/>
      <c r="H37" s="106"/>
      <c r="I37" s="108"/>
    </row>
    <row r="38" spans="2:9" ht="18" hidden="1" customHeight="1" x14ac:dyDescent="0.2">
      <c r="B38" s="105">
        <v>2008</v>
      </c>
      <c r="C38" s="106" t="s">
        <v>286</v>
      </c>
      <c r="D38" s="107">
        <v>0.9</v>
      </c>
      <c r="E38" s="106">
        <v>212.9</v>
      </c>
      <c r="F38" s="106"/>
      <c r="G38" s="106"/>
      <c r="H38" s="106"/>
      <c r="I38" s="108"/>
    </row>
    <row r="39" spans="2:9" ht="18" hidden="1" customHeight="1" x14ac:dyDescent="0.2">
      <c r="B39" s="105">
        <v>2009</v>
      </c>
      <c r="C39" s="106" t="s">
        <v>287</v>
      </c>
      <c r="D39" s="107">
        <v>0.1</v>
      </c>
      <c r="E39" s="106">
        <v>210.1</v>
      </c>
      <c r="F39" s="106"/>
      <c r="G39" s="106"/>
      <c r="H39" s="106"/>
      <c r="I39" s="108"/>
    </row>
    <row r="40" spans="2:9" ht="18" hidden="1" customHeight="1" x14ac:dyDescent="0.2">
      <c r="B40" s="105">
        <v>2009</v>
      </c>
      <c r="C40" s="106" t="s">
        <v>288</v>
      </c>
      <c r="D40" s="107">
        <v>0</v>
      </c>
      <c r="E40" s="106">
        <v>211.4</v>
      </c>
      <c r="F40" s="106"/>
      <c r="G40" s="106"/>
      <c r="H40" s="106"/>
      <c r="I40" s="108"/>
    </row>
    <row r="41" spans="2:9" ht="18" hidden="1" customHeight="1" x14ac:dyDescent="0.2">
      <c r="B41" s="105">
        <v>2009</v>
      </c>
      <c r="C41" s="106" t="s">
        <v>289</v>
      </c>
      <c r="D41" s="107">
        <v>-0.4</v>
      </c>
      <c r="E41" s="106">
        <v>211.3</v>
      </c>
      <c r="F41" s="106"/>
      <c r="G41" s="106"/>
      <c r="H41" s="106"/>
      <c r="I41" s="108"/>
    </row>
    <row r="42" spans="2:9" ht="18" hidden="1" customHeight="1" x14ac:dyDescent="0.2">
      <c r="B42" s="105">
        <v>2009</v>
      </c>
      <c r="C42" s="106" t="s">
        <v>290</v>
      </c>
      <c r="D42" s="107">
        <v>-1.2</v>
      </c>
      <c r="E42" s="106">
        <v>211.5</v>
      </c>
      <c r="F42" s="106"/>
      <c r="G42" s="106"/>
      <c r="H42" s="106"/>
      <c r="I42" s="108"/>
    </row>
    <row r="43" spans="2:9" ht="18" hidden="1" customHeight="1" x14ac:dyDescent="0.2">
      <c r="B43" s="105">
        <v>2009</v>
      </c>
      <c r="C43" s="106" t="s">
        <v>291</v>
      </c>
      <c r="D43" s="107">
        <v>-1.1000000000000001</v>
      </c>
      <c r="E43" s="106">
        <v>212.8</v>
      </c>
      <c r="F43" s="106"/>
      <c r="G43" s="106"/>
      <c r="H43" s="106"/>
      <c r="I43" s="108"/>
    </row>
    <row r="44" spans="2:9" ht="18" hidden="1" customHeight="1" x14ac:dyDescent="0.2">
      <c r="B44" s="105">
        <v>2009</v>
      </c>
      <c r="C44" s="106" t="s">
        <v>292</v>
      </c>
      <c r="D44" s="107">
        <v>-1.6</v>
      </c>
      <c r="E44" s="106">
        <v>213.4</v>
      </c>
      <c r="F44" s="106"/>
      <c r="G44" s="106"/>
      <c r="H44" s="106"/>
      <c r="I44" s="108"/>
    </row>
    <row r="45" spans="2:9" ht="18" hidden="1" customHeight="1" x14ac:dyDescent="0.2">
      <c r="B45" s="105">
        <v>2009</v>
      </c>
      <c r="C45" s="106" t="s">
        <v>293</v>
      </c>
      <c r="D45" s="107">
        <v>-1.4</v>
      </c>
      <c r="E45" s="106">
        <v>213.4</v>
      </c>
      <c r="F45" s="106"/>
      <c r="G45" s="106"/>
      <c r="H45" s="106"/>
      <c r="I45" s="108"/>
    </row>
    <row r="46" spans="2:9" ht="18" hidden="1" customHeight="1" x14ac:dyDescent="0.2">
      <c r="B46" s="105">
        <v>2009</v>
      </c>
      <c r="C46" s="106" t="s">
        <v>294</v>
      </c>
      <c r="D46" s="107">
        <v>-1.3</v>
      </c>
      <c r="E46" s="106">
        <v>214.4</v>
      </c>
      <c r="F46" s="106"/>
      <c r="G46" s="106"/>
      <c r="H46" s="106"/>
      <c r="I46" s="108"/>
    </row>
    <row r="47" spans="2:9" ht="18" customHeight="1" x14ac:dyDescent="0.2">
      <c r="B47" s="143">
        <v>2009</v>
      </c>
      <c r="C47" s="144" t="s">
        <v>283</v>
      </c>
      <c r="D47" s="145">
        <v>-1.4</v>
      </c>
      <c r="E47" s="144">
        <v>215.3</v>
      </c>
      <c r="F47" s="146">
        <f>(D47/100)+1</f>
        <v>0.98599999999999999</v>
      </c>
      <c r="G47" s="144"/>
      <c r="H47" s="144"/>
      <c r="I47" s="147"/>
    </row>
    <row r="48" spans="2:9" ht="18" hidden="1" customHeight="1" x14ac:dyDescent="0.2">
      <c r="B48" s="105">
        <v>2009</v>
      </c>
      <c r="C48" s="106" t="s">
        <v>284</v>
      </c>
      <c r="D48" s="107">
        <v>-0.8</v>
      </c>
      <c r="E48" s="106">
        <v>216</v>
      </c>
      <c r="F48" s="106"/>
      <c r="G48" s="106"/>
      <c r="H48" s="106"/>
      <c r="I48" s="108"/>
    </row>
    <row r="49" spans="2:9" ht="18" hidden="1" customHeight="1" x14ac:dyDescent="0.2">
      <c r="B49" s="105">
        <v>2009</v>
      </c>
      <c r="C49" s="106" t="s">
        <v>285</v>
      </c>
      <c r="D49" s="107">
        <v>0.3</v>
      </c>
      <c r="E49" s="106">
        <v>216.6</v>
      </c>
      <c r="F49" s="106"/>
      <c r="G49" s="106"/>
      <c r="H49" s="106"/>
      <c r="I49" s="108"/>
    </row>
    <row r="50" spans="2:9" ht="18" hidden="1" customHeight="1" x14ac:dyDescent="0.2">
      <c r="B50" s="105">
        <v>2009</v>
      </c>
      <c r="C50" s="106" t="s">
        <v>286</v>
      </c>
      <c r="D50" s="107">
        <v>2.4</v>
      </c>
      <c r="E50" s="106">
        <v>218</v>
      </c>
      <c r="F50" s="106"/>
      <c r="G50" s="106"/>
      <c r="H50" s="106"/>
      <c r="I50" s="108"/>
    </row>
    <row r="51" spans="2:9" ht="18" hidden="1" customHeight="1" x14ac:dyDescent="0.2">
      <c r="B51" s="105">
        <v>2010</v>
      </c>
      <c r="C51" s="106" t="s">
        <v>287</v>
      </c>
      <c r="D51" s="107">
        <v>3.7</v>
      </c>
      <c r="E51" s="106">
        <v>217.9</v>
      </c>
      <c r="F51" s="106"/>
      <c r="G51" s="106"/>
      <c r="H51" s="106"/>
      <c r="I51" s="108"/>
    </row>
    <row r="52" spans="2:9" ht="18" hidden="1" customHeight="1" x14ac:dyDescent="0.2">
      <c r="B52" s="105">
        <v>2010</v>
      </c>
      <c r="C52" s="106" t="s">
        <v>288</v>
      </c>
      <c r="D52" s="107">
        <v>3.7</v>
      </c>
      <c r="E52" s="106">
        <v>219.2</v>
      </c>
      <c r="F52" s="106"/>
      <c r="G52" s="106"/>
      <c r="H52" s="106"/>
      <c r="I52" s="108"/>
    </row>
    <row r="53" spans="2:9" ht="18" hidden="1" customHeight="1" x14ac:dyDescent="0.2">
      <c r="B53" s="105">
        <v>2010</v>
      </c>
      <c r="C53" s="106" t="s">
        <v>289</v>
      </c>
      <c r="D53" s="107">
        <v>4.4000000000000004</v>
      </c>
      <c r="E53" s="106">
        <v>220.7</v>
      </c>
      <c r="F53" s="106"/>
      <c r="G53" s="106"/>
      <c r="H53" s="106"/>
      <c r="I53" s="108"/>
    </row>
    <row r="54" spans="2:9" ht="18" hidden="1" customHeight="1" x14ac:dyDescent="0.2">
      <c r="B54" s="105">
        <v>2010</v>
      </c>
      <c r="C54" s="106" t="s">
        <v>290</v>
      </c>
      <c r="D54" s="107">
        <v>5.3</v>
      </c>
      <c r="E54" s="106">
        <v>222.8</v>
      </c>
      <c r="F54" s="106"/>
      <c r="G54" s="106"/>
      <c r="H54" s="106"/>
      <c r="I54" s="108"/>
    </row>
    <row r="55" spans="2:9" ht="18" hidden="1" customHeight="1" x14ac:dyDescent="0.2">
      <c r="B55" s="105">
        <v>2010</v>
      </c>
      <c r="C55" s="106" t="s">
        <v>291</v>
      </c>
      <c r="D55" s="107">
        <v>5.0999999999999996</v>
      </c>
      <c r="E55" s="106">
        <v>223.6</v>
      </c>
      <c r="F55" s="106"/>
      <c r="G55" s="106"/>
      <c r="H55" s="106"/>
      <c r="I55" s="108"/>
    </row>
    <row r="56" spans="2:9" ht="18" hidden="1" customHeight="1" x14ac:dyDescent="0.2">
      <c r="B56" s="105">
        <v>2010</v>
      </c>
      <c r="C56" s="106" t="s">
        <v>292</v>
      </c>
      <c r="D56" s="107">
        <v>5</v>
      </c>
      <c r="E56" s="106">
        <v>224.1</v>
      </c>
      <c r="F56" s="106"/>
      <c r="G56" s="106"/>
      <c r="H56" s="106"/>
      <c r="I56" s="108"/>
    </row>
    <row r="57" spans="2:9" ht="18" hidden="1" customHeight="1" x14ac:dyDescent="0.2">
      <c r="B57" s="105">
        <v>2010</v>
      </c>
      <c r="C57" s="106" t="s">
        <v>293</v>
      </c>
      <c r="D57" s="107">
        <v>4.8</v>
      </c>
      <c r="E57" s="106">
        <v>223.6</v>
      </c>
      <c r="F57" s="106"/>
      <c r="G57" s="106"/>
      <c r="H57" s="106"/>
      <c r="I57" s="108"/>
    </row>
    <row r="58" spans="2:9" ht="18" hidden="1" customHeight="1" x14ac:dyDescent="0.2">
      <c r="B58" s="105">
        <v>2010</v>
      </c>
      <c r="C58" s="106" t="s">
        <v>294</v>
      </c>
      <c r="D58" s="107">
        <v>4.7</v>
      </c>
      <c r="E58" s="106">
        <v>224.5</v>
      </c>
      <c r="F58" s="106"/>
      <c r="G58" s="106"/>
      <c r="H58" s="106"/>
      <c r="I58" s="108"/>
    </row>
    <row r="59" spans="2:9" ht="18" customHeight="1" x14ac:dyDescent="0.2">
      <c r="B59" s="143">
        <v>2010</v>
      </c>
      <c r="C59" s="144" t="s">
        <v>283</v>
      </c>
      <c r="D59" s="145">
        <v>4.5999999999999996</v>
      </c>
      <c r="E59" s="144">
        <v>225.3</v>
      </c>
      <c r="F59" s="146">
        <f>(D59/100)+1</f>
        <v>1.046</v>
      </c>
      <c r="G59" s="144"/>
      <c r="H59" s="144"/>
      <c r="I59" s="147"/>
    </row>
    <row r="60" spans="2:9" ht="18" hidden="1" customHeight="1" x14ac:dyDescent="0.2">
      <c r="B60" s="105">
        <v>2010</v>
      </c>
      <c r="C60" s="106" t="s">
        <v>284</v>
      </c>
      <c r="D60" s="107">
        <v>4.5</v>
      </c>
      <c r="E60" s="106">
        <v>225.8</v>
      </c>
      <c r="F60" s="106"/>
      <c r="G60" s="106"/>
      <c r="H60" s="106"/>
      <c r="I60" s="108"/>
    </row>
    <row r="61" spans="2:9" ht="18" hidden="1" customHeight="1" x14ac:dyDescent="0.2">
      <c r="B61" s="105">
        <v>2010</v>
      </c>
      <c r="C61" s="106" t="s">
        <v>285</v>
      </c>
      <c r="D61" s="107">
        <v>4.7</v>
      </c>
      <c r="E61" s="106">
        <v>226.8</v>
      </c>
      <c r="F61" s="106"/>
      <c r="G61" s="106"/>
      <c r="H61" s="106"/>
      <c r="I61" s="108"/>
    </row>
    <row r="62" spans="2:9" ht="18" hidden="1" customHeight="1" x14ac:dyDescent="0.2">
      <c r="B62" s="105">
        <v>2010</v>
      </c>
      <c r="C62" s="106" t="s">
        <v>286</v>
      </c>
      <c r="D62" s="107">
        <v>4.8</v>
      </c>
      <c r="E62" s="106">
        <v>228.4</v>
      </c>
      <c r="F62" s="106"/>
      <c r="G62" s="106"/>
      <c r="H62" s="106"/>
      <c r="I62" s="108"/>
    </row>
    <row r="63" spans="2:9" ht="18" hidden="1" customHeight="1" x14ac:dyDescent="0.2">
      <c r="B63" s="105">
        <v>2011</v>
      </c>
      <c r="C63" s="106" t="s">
        <v>287</v>
      </c>
      <c r="D63" s="107">
        <v>5.0999999999999996</v>
      </c>
      <c r="E63" s="106">
        <v>229</v>
      </c>
      <c r="F63" s="106"/>
      <c r="G63" s="106"/>
      <c r="H63" s="106"/>
      <c r="I63" s="108"/>
    </row>
    <row r="64" spans="2:9" ht="18" hidden="1" customHeight="1" x14ac:dyDescent="0.2">
      <c r="B64" s="105">
        <v>2011</v>
      </c>
      <c r="C64" s="106" t="s">
        <v>288</v>
      </c>
      <c r="D64" s="107">
        <v>5.5</v>
      </c>
      <c r="E64" s="106">
        <v>231.3</v>
      </c>
      <c r="F64" s="106"/>
      <c r="G64" s="106"/>
      <c r="H64" s="106"/>
      <c r="I64" s="108"/>
    </row>
    <row r="65" spans="2:9" ht="18" hidden="1" customHeight="1" x14ac:dyDescent="0.2">
      <c r="B65" s="105">
        <v>2011</v>
      </c>
      <c r="C65" s="106" t="s">
        <v>289</v>
      </c>
      <c r="D65" s="107">
        <v>5.3</v>
      </c>
      <c r="E65" s="106">
        <v>232.5</v>
      </c>
      <c r="F65" s="106"/>
      <c r="G65" s="106"/>
      <c r="H65" s="106"/>
      <c r="I65" s="108"/>
    </row>
    <row r="66" spans="2:9" ht="18" hidden="1" customHeight="1" x14ac:dyDescent="0.2">
      <c r="B66" s="105">
        <v>2011</v>
      </c>
      <c r="C66" s="106" t="s">
        <v>290</v>
      </c>
      <c r="D66" s="107">
        <v>5.2</v>
      </c>
      <c r="E66" s="106">
        <v>234.4</v>
      </c>
      <c r="F66" s="106"/>
      <c r="G66" s="106"/>
      <c r="H66" s="106"/>
      <c r="I66" s="108"/>
    </row>
    <row r="67" spans="2:9" ht="18" hidden="1" customHeight="1" x14ac:dyDescent="0.2">
      <c r="B67" s="105">
        <v>2011</v>
      </c>
      <c r="C67" s="106" t="s">
        <v>291</v>
      </c>
      <c r="D67" s="107">
        <v>5.2</v>
      </c>
      <c r="E67" s="106">
        <v>235.2</v>
      </c>
      <c r="F67" s="106"/>
      <c r="G67" s="106"/>
      <c r="H67" s="106"/>
      <c r="I67" s="108"/>
    </row>
    <row r="68" spans="2:9" ht="18" hidden="1" customHeight="1" x14ac:dyDescent="0.2">
      <c r="B68" s="105">
        <v>2011</v>
      </c>
      <c r="C68" s="106" t="s">
        <v>292</v>
      </c>
      <c r="D68" s="107">
        <v>5</v>
      </c>
      <c r="E68" s="106">
        <v>235.2</v>
      </c>
      <c r="F68" s="106"/>
      <c r="G68" s="106"/>
      <c r="H68" s="106"/>
      <c r="I68" s="108"/>
    </row>
    <row r="69" spans="2:9" ht="18" hidden="1" customHeight="1" x14ac:dyDescent="0.2">
      <c r="B69" s="105">
        <v>2011</v>
      </c>
      <c r="C69" s="106" t="s">
        <v>293</v>
      </c>
      <c r="D69" s="107">
        <v>5</v>
      </c>
      <c r="E69" s="106">
        <v>234.7</v>
      </c>
      <c r="F69" s="106"/>
      <c r="G69" s="106"/>
      <c r="H69" s="106"/>
      <c r="I69" s="108"/>
    </row>
    <row r="70" spans="2:9" ht="18" hidden="1" customHeight="1" x14ac:dyDescent="0.2">
      <c r="B70" s="105">
        <v>2011</v>
      </c>
      <c r="C70" s="106" t="s">
        <v>294</v>
      </c>
      <c r="D70" s="107">
        <v>5.2</v>
      </c>
      <c r="E70" s="106">
        <v>236.1</v>
      </c>
      <c r="F70" s="106"/>
      <c r="G70" s="106"/>
      <c r="H70" s="106"/>
      <c r="I70" s="108"/>
    </row>
    <row r="71" spans="2:9" ht="18" customHeight="1" x14ac:dyDescent="0.2">
      <c r="B71" s="143">
        <v>2011</v>
      </c>
      <c r="C71" s="144" t="s">
        <v>283</v>
      </c>
      <c r="D71" s="145">
        <v>5.6</v>
      </c>
      <c r="E71" s="144">
        <v>237.9</v>
      </c>
      <c r="F71" s="146">
        <f>(D71/100)+1</f>
        <v>1.056</v>
      </c>
      <c r="G71" s="144"/>
      <c r="H71" s="144"/>
      <c r="I71" s="147"/>
    </row>
    <row r="72" spans="2:9" ht="18" hidden="1" customHeight="1" x14ac:dyDescent="0.2">
      <c r="B72" s="105">
        <v>2011</v>
      </c>
      <c r="C72" s="106" t="s">
        <v>284</v>
      </c>
      <c r="D72" s="107">
        <v>5.4</v>
      </c>
      <c r="E72" s="106">
        <v>238</v>
      </c>
      <c r="F72" s="106"/>
      <c r="G72" s="106"/>
      <c r="H72" s="106"/>
      <c r="I72" s="108"/>
    </row>
    <row r="73" spans="2:9" ht="18" hidden="1" customHeight="1" x14ac:dyDescent="0.2">
      <c r="B73" s="105">
        <v>2011</v>
      </c>
      <c r="C73" s="106" t="s">
        <v>285</v>
      </c>
      <c r="D73" s="107">
        <v>5.2</v>
      </c>
      <c r="E73" s="106">
        <v>238.5</v>
      </c>
      <c r="F73" s="106"/>
      <c r="G73" s="106"/>
      <c r="H73" s="106"/>
      <c r="I73" s="108"/>
    </row>
    <row r="74" spans="2:9" ht="18" hidden="1" customHeight="1" x14ac:dyDescent="0.2">
      <c r="B74" s="105">
        <v>2011</v>
      </c>
      <c r="C74" s="106" t="s">
        <v>286</v>
      </c>
      <c r="D74" s="107">
        <v>4.8</v>
      </c>
      <c r="E74" s="106">
        <v>239.4</v>
      </c>
      <c r="F74" s="106"/>
      <c r="G74" s="106"/>
      <c r="H74" s="106"/>
      <c r="I74" s="108"/>
    </row>
    <row r="75" spans="2:9" ht="18" hidden="1" customHeight="1" x14ac:dyDescent="0.2">
      <c r="B75" s="105">
        <v>2012</v>
      </c>
      <c r="C75" s="106" t="s">
        <v>287</v>
      </c>
      <c r="D75" s="107">
        <v>3.9</v>
      </c>
      <c r="E75" s="106">
        <v>238</v>
      </c>
      <c r="F75" s="106"/>
      <c r="G75" s="106"/>
      <c r="H75" s="106"/>
      <c r="I75" s="108"/>
    </row>
    <row r="76" spans="2:9" ht="18" hidden="1" customHeight="1" x14ac:dyDescent="0.2">
      <c r="B76" s="105">
        <v>2012</v>
      </c>
      <c r="C76" s="106" t="s">
        <v>288</v>
      </c>
      <c r="D76" s="107">
        <v>3.7</v>
      </c>
      <c r="E76" s="106">
        <v>239.9</v>
      </c>
      <c r="F76" s="106"/>
      <c r="G76" s="106"/>
      <c r="H76" s="106"/>
      <c r="I76" s="108"/>
    </row>
    <row r="77" spans="2:9" ht="18" hidden="1" customHeight="1" x14ac:dyDescent="0.2">
      <c r="B77" s="105">
        <v>2012</v>
      </c>
      <c r="C77" s="106" t="s">
        <v>289</v>
      </c>
      <c r="D77" s="107">
        <v>3.6</v>
      </c>
      <c r="E77" s="106">
        <v>240.8</v>
      </c>
      <c r="F77" s="106"/>
      <c r="G77" s="106"/>
      <c r="H77" s="106"/>
      <c r="I77" s="108"/>
    </row>
    <row r="78" spans="2:9" ht="18" hidden="1" customHeight="1" x14ac:dyDescent="0.2">
      <c r="B78" s="105">
        <v>2012</v>
      </c>
      <c r="C78" s="106" t="s">
        <v>290</v>
      </c>
      <c r="D78" s="107">
        <v>3.5</v>
      </c>
      <c r="E78" s="106">
        <v>242.5</v>
      </c>
      <c r="F78" s="106"/>
      <c r="G78" s="106"/>
      <c r="H78" s="106"/>
      <c r="I78" s="108"/>
    </row>
    <row r="79" spans="2:9" ht="18" hidden="1" customHeight="1" x14ac:dyDescent="0.2">
      <c r="B79" s="105">
        <v>2012</v>
      </c>
      <c r="C79" s="106" t="s">
        <v>291</v>
      </c>
      <c r="D79" s="107">
        <v>3.1</v>
      </c>
      <c r="E79" s="106">
        <v>242.4</v>
      </c>
      <c r="F79" s="106"/>
      <c r="G79" s="106"/>
      <c r="H79" s="106"/>
      <c r="I79" s="108"/>
    </row>
    <row r="80" spans="2:9" ht="18" hidden="1" customHeight="1" x14ac:dyDescent="0.2">
      <c r="B80" s="105">
        <v>2012</v>
      </c>
      <c r="C80" s="106" t="s">
        <v>292</v>
      </c>
      <c r="D80" s="107">
        <v>2.8</v>
      </c>
      <c r="E80" s="106">
        <v>241.8</v>
      </c>
      <c r="F80" s="106"/>
      <c r="G80" s="106"/>
      <c r="H80" s="106"/>
      <c r="I80" s="108"/>
    </row>
    <row r="81" spans="2:9" ht="18" hidden="1" customHeight="1" x14ac:dyDescent="0.2">
      <c r="B81" s="105">
        <v>2012</v>
      </c>
      <c r="C81" s="106" t="s">
        <v>293</v>
      </c>
      <c r="D81" s="107">
        <v>3.2</v>
      </c>
      <c r="E81" s="106">
        <v>242.1</v>
      </c>
      <c r="F81" s="106"/>
      <c r="G81" s="106"/>
      <c r="H81" s="106"/>
      <c r="I81" s="108"/>
    </row>
    <row r="82" spans="2:9" ht="18" hidden="1" customHeight="1" x14ac:dyDescent="0.2">
      <c r="B82" s="105">
        <v>2012</v>
      </c>
      <c r="C82" s="106" t="s">
        <v>294</v>
      </c>
      <c r="D82" s="107">
        <v>2.9</v>
      </c>
      <c r="E82" s="106">
        <v>243</v>
      </c>
      <c r="F82" s="106"/>
      <c r="G82" s="106"/>
      <c r="H82" s="106"/>
      <c r="I82" s="108"/>
    </row>
    <row r="83" spans="2:9" ht="18" customHeight="1" x14ac:dyDescent="0.2">
      <c r="B83" s="143">
        <v>2012</v>
      </c>
      <c r="C83" s="144" t="s">
        <v>283</v>
      </c>
      <c r="D83" s="145">
        <v>2.6</v>
      </c>
      <c r="E83" s="144">
        <v>244.2</v>
      </c>
      <c r="F83" s="146">
        <f>(D83/100)+1</f>
        <v>1.026</v>
      </c>
      <c r="G83" s="144"/>
      <c r="H83" s="144"/>
      <c r="I83" s="147"/>
    </row>
    <row r="84" spans="2:9" ht="18" hidden="1" customHeight="1" x14ac:dyDescent="0.2">
      <c r="B84" s="105">
        <v>2012</v>
      </c>
      <c r="C84" s="106" t="s">
        <v>284</v>
      </c>
      <c r="D84" s="107">
        <v>3.2</v>
      </c>
      <c r="E84" s="106">
        <v>245.6</v>
      </c>
      <c r="F84" s="106"/>
      <c r="G84" s="106"/>
      <c r="H84" s="106"/>
      <c r="I84" s="108"/>
    </row>
    <row r="85" spans="2:9" ht="18" hidden="1" customHeight="1" x14ac:dyDescent="0.2">
      <c r="B85" s="105">
        <v>2012</v>
      </c>
      <c r="C85" s="106" t="s">
        <v>285</v>
      </c>
      <c r="D85" s="107">
        <v>3</v>
      </c>
      <c r="E85" s="106">
        <v>245.6</v>
      </c>
      <c r="F85" s="106"/>
      <c r="G85" s="106"/>
      <c r="H85" s="106"/>
      <c r="I85" s="108"/>
    </row>
    <row r="86" spans="2:9" ht="18" hidden="1" customHeight="1" x14ac:dyDescent="0.2">
      <c r="B86" s="105">
        <v>2012</v>
      </c>
      <c r="C86" s="106" t="s">
        <v>286</v>
      </c>
      <c r="D86" s="107">
        <v>3.1</v>
      </c>
      <c r="E86" s="106">
        <v>246.8</v>
      </c>
      <c r="F86" s="106"/>
      <c r="G86" s="106"/>
      <c r="H86" s="106"/>
      <c r="I86" s="108"/>
    </row>
    <row r="87" spans="2:9" ht="18" hidden="1" customHeight="1" x14ac:dyDescent="0.2">
      <c r="B87" s="105">
        <v>2013</v>
      </c>
      <c r="C87" s="106" t="s">
        <v>287</v>
      </c>
      <c r="D87" s="107">
        <v>3.3</v>
      </c>
      <c r="E87" s="106">
        <v>245.8</v>
      </c>
      <c r="F87" s="106"/>
      <c r="G87" s="106"/>
      <c r="H87" s="106"/>
      <c r="I87" s="108"/>
    </row>
    <row r="88" spans="2:9" ht="18" hidden="1" customHeight="1" x14ac:dyDescent="0.2">
      <c r="B88" s="105">
        <v>2013</v>
      </c>
      <c r="C88" s="106" t="s">
        <v>288</v>
      </c>
      <c r="D88" s="107">
        <v>3.2</v>
      </c>
      <c r="E88" s="106">
        <v>247.6</v>
      </c>
      <c r="F88" s="106"/>
      <c r="G88" s="106"/>
      <c r="H88" s="106"/>
      <c r="I88" s="108"/>
    </row>
    <row r="89" spans="2:9" ht="18" hidden="1" customHeight="1" x14ac:dyDescent="0.2">
      <c r="B89" s="105">
        <v>2013</v>
      </c>
      <c r="C89" s="106" t="s">
        <v>289</v>
      </c>
      <c r="D89" s="107">
        <v>3.3</v>
      </c>
      <c r="E89" s="106">
        <v>248.7</v>
      </c>
      <c r="F89" s="106"/>
      <c r="G89" s="106"/>
      <c r="H89" s="106"/>
      <c r="I89" s="108"/>
    </row>
    <row r="90" spans="2:9" ht="18" hidden="1" customHeight="1" x14ac:dyDescent="0.2">
      <c r="B90" s="105">
        <v>2013</v>
      </c>
      <c r="C90" s="106" t="s">
        <v>290</v>
      </c>
      <c r="D90" s="107">
        <v>2.9</v>
      </c>
      <c r="E90" s="106">
        <v>249.5</v>
      </c>
      <c r="F90" s="106"/>
      <c r="G90" s="106"/>
      <c r="H90" s="106"/>
      <c r="I90" s="108"/>
    </row>
    <row r="91" spans="2:9" ht="18" hidden="1" customHeight="1" x14ac:dyDescent="0.2">
      <c r="B91" s="105">
        <v>2013</v>
      </c>
      <c r="C91" s="106" t="s">
        <v>291</v>
      </c>
      <c r="D91" s="107">
        <v>3.1</v>
      </c>
      <c r="E91" s="106">
        <v>250</v>
      </c>
      <c r="F91" s="106"/>
      <c r="G91" s="106"/>
      <c r="H91" s="106"/>
      <c r="I91" s="108"/>
    </row>
    <row r="92" spans="2:9" ht="18" hidden="1" customHeight="1" x14ac:dyDescent="0.2">
      <c r="B92" s="105">
        <v>2013</v>
      </c>
      <c r="C92" s="106" t="s">
        <v>292</v>
      </c>
      <c r="D92" s="107">
        <v>3.3</v>
      </c>
      <c r="E92" s="106">
        <v>249.7</v>
      </c>
      <c r="F92" s="106"/>
      <c r="G92" s="106"/>
      <c r="H92" s="106"/>
      <c r="I92" s="108"/>
    </row>
    <row r="93" spans="2:9" ht="18" hidden="1" customHeight="1" x14ac:dyDescent="0.2">
      <c r="B93" s="105">
        <v>2013</v>
      </c>
      <c r="C93" s="106" t="s">
        <v>293</v>
      </c>
      <c r="D93" s="107">
        <v>3.1</v>
      </c>
      <c r="E93" s="106">
        <v>249.7</v>
      </c>
      <c r="F93" s="106"/>
      <c r="G93" s="106"/>
      <c r="H93" s="106"/>
      <c r="I93" s="108"/>
    </row>
    <row r="94" spans="2:9" ht="18" hidden="1" customHeight="1" x14ac:dyDescent="0.2">
      <c r="B94" s="105">
        <v>2013</v>
      </c>
      <c r="C94" s="106" t="s">
        <v>294</v>
      </c>
      <c r="D94" s="107">
        <v>3.3</v>
      </c>
      <c r="E94" s="106">
        <v>251</v>
      </c>
      <c r="F94" s="106"/>
      <c r="G94" s="106"/>
      <c r="H94" s="106"/>
      <c r="I94" s="108"/>
    </row>
    <row r="95" spans="2:9" ht="18" customHeight="1" x14ac:dyDescent="0.2">
      <c r="B95" s="143">
        <v>2013</v>
      </c>
      <c r="C95" s="144" t="s">
        <v>283</v>
      </c>
      <c r="D95" s="145">
        <v>3.2</v>
      </c>
      <c r="E95" s="144">
        <v>251.9</v>
      </c>
      <c r="F95" s="146">
        <f>(D95/100)+1</f>
        <v>1.032</v>
      </c>
      <c r="G95" s="144"/>
      <c r="H95" s="144"/>
      <c r="I95" s="147"/>
    </row>
    <row r="96" spans="2:9" ht="18" hidden="1" customHeight="1" x14ac:dyDescent="0.2">
      <c r="B96" s="105">
        <v>2013</v>
      </c>
      <c r="C96" s="106" t="s">
        <v>284</v>
      </c>
      <c r="D96" s="107">
        <v>2.6</v>
      </c>
      <c r="E96" s="106">
        <v>251.9</v>
      </c>
      <c r="F96" s="106"/>
      <c r="G96" s="106"/>
      <c r="H96" s="106"/>
      <c r="I96" s="108"/>
    </row>
    <row r="97" spans="2:9" ht="18" hidden="1" customHeight="1" x14ac:dyDescent="0.2">
      <c r="B97" s="105">
        <v>2013</v>
      </c>
      <c r="C97" s="106" t="s">
        <v>285</v>
      </c>
      <c r="D97" s="107">
        <v>2.6</v>
      </c>
      <c r="E97" s="106">
        <v>252.1</v>
      </c>
      <c r="F97" s="106"/>
      <c r="G97" s="106"/>
      <c r="H97" s="106"/>
      <c r="I97" s="108"/>
    </row>
    <row r="98" spans="2:9" ht="18" hidden="1" customHeight="1" x14ac:dyDescent="0.2">
      <c r="B98" s="105">
        <v>2013</v>
      </c>
      <c r="C98" s="106" t="s">
        <v>286</v>
      </c>
      <c r="D98" s="107">
        <v>2.7</v>
      </c>
      <c r="E98" s="106">
        <v>253.4</v>
      </c>
      <c r="F98" s="106"/>
      <c r="G98" s="106"/>
      <c r="H98" s="106"/>
      <c r="I98" s="108"/>
    </row>
    <row r="99" spans="2:9" ht="18" hidden="1" customHeight="1" x14ac:dyDescent="0.2">
      <c r="B99" s="105">
        <v>2014</v>
      </c>
      <c r="C99" s="106" t="s">
        <v>287</v>
      </c>
      <c r="D99" s="107">
        <v>2.8</v>
      </c>
      <c r="E99" s="106">
        <v>252.6</v>
      </c>
      <c r="F99" s="106"/>
      <c r="G99" s="106"/>
      <c r="H99" s="106"/>
      <c r="I99" s="108"/>
    </row>
    <row r="100" spans="2:9" ht="18" hidden="1" customHeight="1" x14ac:dyDescent="0.2">
      <c r="B100" s="105">
        <v>2014</v>
      </c>
      <c r="C100" s="106" t="s">
        <v>288</v>
      </c>
      <c r="D100" s="107">
        <v>2.7</v>
      </c>
      <c r="E100" s="106">
        <v>254.2</v>
      </c>
      <c r="F100" s="106"/>
      <c r="G100" s="106"/>
      <c r="H100" s="106"/>
      <c r="I100" s="108"/>
    </row>
    <row r="101" spans="2:9" ht="18" hidden="1" customHeight="1" x14ac:dyDescent="0.2">
      <c r="B101" s="105">
        <v>2014</v>
      </c>
      <c r="C101" s="106" t="s">
        <v>289</v>
      </c>
      <c r="D101" s="107">
        <v>2.5</v>
      </c>
      <c r="E101" s="106">
        <v>254.8</v>
      </c>
      <c r="F101" s="106"/>
      <c r="G101" s="106"/>
      <c r="H101" s="106"/>
      <c r="I101" s="108"/>
    </row>
    <row r="102" spans="2:9" ht="18" hidden="1" customHeight="1" x14ac:dyDescent="0.2">
      <c r="B102" s="105">
        <v>2014</v>
      </c>
      <c r="C102" s="106" t="s">
        <v>290</v>
      </c>
      <c r="D102" s="107">
        <v>2.5</v>
      </c>
      <c r="E102" s="106">
        <v>255.7</v>
      </c>
      <c r="F102" s="106"/>
      <c r="G102" s="106"/>
      <c r="H102" s="106"/>
      <c r="I102" s="108"/>
    </row>
    <row r="103" spans="2:9" ht="18" hidden="1" customHeight="1" x14ac:dyDescent="0.2">
      <c r="B103" s="105">
        <v>2014</v>
      </c>
      <c r="C103" s="106" t="s">
        <v>291</v>
      </c>
      <c r="D103" s="107">
        <v>2.4</v>
      </c>
      <c r="E103" s="106">
        <v>255.9</v>
      </c>
      <c r="F103" s="106"/>
      <c r="G103" s="106"/>
      <c r="H103" s="106"/>
      <c r="I103" s="108"/>
    </row>
    <row r="104" spans="2:9" ht="18" hidden="1" customHeight="1" x14ac:dyDescent="0.2">
      <c r="B104" s="105">
        <v>2014</v>
      </c>
      <c r="C104" s="106" t="s">
        <v>292</v>
      </c>
      <c r="D104" s="107">
        <v>2.6</v>
      </c>
      <c r="E104" s="106">
        <v>256.3</v>
      </c>
      <c r="F104" s="106"/>
      <c r="G104" s="106"/>
      <c r="H104" s="106"/>
      <c r="I104" s="108"/>
    </row>
    <row r="105" spans="2:9" ht="18" hidden="1" customHeight="1" x14ac:dyDescent="0.2">
      <c r="B105" s="105">
        <v>2014</v>
      </c>
      <c r="C105" s="106" t="s">
        <v>293</v>
      </c>
      <c r="D105" s="107">
        <v>2.5</v>
      </c>
      <c r="E105" s="106">
        <v>256</v>
      </c>
      <c r="F105" s="106"/>
      <c r="G105" s="106"/>
      <c r="H105" s="106"/>
      <c r="I105" s="108"/>
    </row>
    <row r="106" spans="2:9" ht="18" hidden="1" customHeight="1" x14ac:dyDescent="0.2">
      <c r="B106" s="105">
        <v>2014</v>
      </c>
      <c r="C106" s="106" t="s">
        <v>294</v>
      </c>
      <c r="D106" s="107">
        <v>2.4</v>
      </c>
      <c r="E106" s="106">
        <v>257</v>
      </c>
      <c r="F106" s="106"/>
      <c r="G106" s="106"/>
      <c r="H106" s="106"/>
      <c r="I106" s="108"/>
    </row>
    <row r="107" spans="2:9" ht="18" customHeight="1" x14ac:dyDescent="0.2">
      <c r="B107" s="143">
        <v>2014</v>
      </c>
      <c r="C107" s="144" t="s">
        <v>283</v>
      </c>
      <c r="D107" s="145">
        <v>2.2999999999999998</v>
      </c>
      <c r="E107" s="144">
        <v>257.60000000000002</v>
      </c>
      <c r="F107" s="146">
        <f>(D107/100)+1</f>
        <v>1.0229999999999999</v>
      </c>
      <c r="G107" s="144"/>
      <c r="H107" s="144"/>
      <c r="I107" s="147"/>
    </row>
    <row r="108" spans="2:9" ht="18" hidden="1" customHeight="1" x14ac:dyDescent="0.2">
      <c r="B108" s="105">
        <v>2014</v>
      </c>
      <c r="C108" s="106" t="s">
        <v>284</v>
      </c>
      <c r="D108" s="107">
        <v>2.2999999999999998</v>
      </c>
      <c r="E108" s="106">
        <v>257.7</v>
      </c>
      <c r="F108" s="106"/>
      <c r="G108" s="106"/>
      <c r="H108" s="106"/>
      <c r="I108" s="108"/>
    </row>
    <row r="109" spans="2:9" ht="18" hidden="1" customHeight="1" x14ac:dyDescent="0.2">
      <c r="B109" s="105">
        <v>2014</v>
      </c>
      <c r="C109" s="106" t="s">
        <v>285</v>
      </c>
      <c r="D109" s="107">
        <v>2</v>
      </c>
      <c r="E109" s="106">
        <v>257.10000000000002</v>
      </c>
      <c r="F109" s="106"/>
      <c r="G109" s="106"/>
      <c r="H109" s="106"/>
      <c r="I109" s="108"/>
    </row>
    <row r="110" spans="2:9" ht="18" hidden="1" customHeight="1" x14ac:dyDescent="0.2">
      <c r="B110" s="105">
        <v>2014</v>
      </c>
      <c r="C110" s="106" t="s">
        <v>286</v>
      </c>
      <c r="D110" s="107">
        <v>1.6</v>
      </c>
      <c r="E110" s="106">
        <v>257.5</v>
      </c>
      <c r="F110" s="106"/>
      <c r="G110" s="106"/>
      <c r="H110" s="106"/>
      <c r="I110" s="108"/>
    </row>
    <row r="111" spans="2:9" ht="18" hidden="1" customHeight="1" x14ac:dyDescent="0.2">
      <c r="B111" s="105">
        <v>2015</v>
      </c>
      <c r="C111" s="106" t="s">
        <v>287</v>
      </c>
      <c r="D111" s="107">
        <v>1.1000000000000001</v>
      </c>
      <c r="E111" s="106">
        <v>255.4</v>
      </c>
      <c r="F111" s="106"/>
      <c r="G111" s="106"/>
      <c r="H111" s="106"/>
      <c r="I111" s="108"/>
    </row>
    <row r="112" spans="2:9" ht="18" hidden="1" customHeight="1" x14ac:dyDescent="0.2">
      <c r="B112" s="105">
        <v>2015</v>
      </c>
      <c r="C112" s="106" t="s">
        <v>288</v>
      </c>
      <c r="D112" s="107">
        <v>1</v>
      </c>
      <c r="E112" s="106">
        <v>256.7</v>
      </c>
      <c r="F112" s="106"/>
      <c r="G112" s="106"/>
      <c r="H112" s="106"/>
      <c r="I112" s="108"/>
    </row>
    <row r="113" spans="2:9" ht="18" hidden="1" customHeight="1" x14ac:dyDescent="0.2">
      <c r="B113" s="105">
        <v>2015</v>
      </c>
      <c r="C113" s="106" t="s">
        <v>289</v>
      </c>
      <c r="D113" s="107">
        <v>0.9</v>
      </c>
      <c r="E113" s="106">
        <v>257.10000000000002</v>
      </c>
      <c r="F113" s="106"/>
      <c r="G113" s="106"/>
      <c r="H113" s="106"/>
      <c r="I113" s="108"/>
    </row>
    <row r="114" spans="2:9" ht="18" hidden="1" customHeight="1" x14ac:dyDescent="0.2">
      <c r="B114" s="105">
        <v>2015</v>
      </c>
      <c r="C114" s="106" t="s">
        <v>290</v>
      </c>
      <c r="D114" s="107">
        <v>0.9</v>
      </c>
      <c r="E114" s="106">
        <v>258</v>
      </c>
      <c r="F114" s="106"/>
      <c r="G114" s="106"/>
      <c r="H114" s="106"/>
      <c r="I114" s="108"/>
    </row>
    <row r="115" spans="2:9" ht="18" hidden="1" customHeight="1" x14ac:dyDescent="0.2">
      <c r="B115" s="105">
        <v>2015</v>
      </c>
      <c r="C115" s="106" t="s">
        <v>291</v>
      </c>
      <c r="D115" s="107">
        <v>1</v>
      </c>
      <c r="E115" s="106">
        <v>258.5</v>
      </c>
      <c r="F115" s="106"/>
      <c r="G115" s="106"/>
      <c r="H115" s="106"/>
      <c r="I115" s="108"/>
    </row>
    <row r="116" spans="2:9" ht="18" hidden="1" customHeight="1" x14ac:dyDescent="0.2">
      <c r="B116" s="105">
        <v>2015</v>
      </c>
      <c r="C116" s="106" t="s">
        <v>292</v>
      </c>
      <c r="D116" s="107">
        <v>1</v>
      </c>
      <c r="E116" s="106">
        <v>258.89999999999998</v>
      </c>
      <c r="F116" s="106"/>
      <c r="G116" s="106"/>
      <c r="H116" s="106"/>
      <c r="I116" s="108"/>
    </row>
    <row r="117" spans="2:9" ht="18" hidden="1" customHeight="1" x14ac:dyDescent="0.2">
      <c r="B117" s="105">
        <v>2015</v>
      </c>
      <c r="C117" s="106" t="s">
        <v>293</v>
      </c>
      <c r="D117" s="107">
        <v>1</v>
      </c>
      <c r="E117" s="106">
        <v>258.60000000000002</v>
      </c>
      <c r="F117" s="106"/>
      <c r="G117" s="106"/>
      <c r="H117" s="106"/>
      <c r="I117" s="108"/>
    </row>
    <row r="118" spans="2:9" ht="18" hidden="1" customHeight="1" x14ac:dyDescent="0.2">
      <c r="B118" s="105">
        <v>2015</v>
      </c>
      <c r="C118" s="106" t="s">
        <v>294</v>
      </c>
      <c r="D118" s="107">
        <v>1.1000000000000001</v>
      </c>
      <c r="E118" s="106">
        <v>259.8</v>
      </c>
      <c r="F118" s="106"/>
      <c r="G118" s="106"/>
      <c r="H118" s="106"/>
      <c r="I118" s="108"/>
    </row>
    <row r="119" spans="2:9" ht="18" customHeight="1" x14ac:dyDescent="0.2">
      <c r="B119" s="143">
        <v>2015</v>
      </c>
      <c r="C119" s="144" t="s">
        <v>283</v>
      </c>
      <c r="D119" s="145">
        <v>0.8</v>
      </c>
      <c r="E119" s="144">
        <v>259.60000000000002</v>
      </c>
      <c r="F119" s="146">
        <f>(D119/100)+1</f>
        <v>1.008</v>
      </c>
      <c r="G119" s="144">
        <f>E119-$E$119</f>
        <v>0</v>
      </c>
      <c r="H119" s="144">
        <f>G119/$E$119</f>
        <v>0</v>
      </c>
      <c r="I119" s="148">
        <f>1+H119</f>
        <v>1</v>
      </c>
    </row>
    <row r="120" spans="2:9" ht="18" hidden="1" customHeight="1" x14ac:dyDescent="0.2">
      <c r="B120" s="105">
        <v>2015</v>
      </c>
      <c r="C120" s="106" t="s">
        <v>284</v>
      </c>
      <c r="D120" s="107">
        <v>0.7</v>
      </c>
      <c r="E120" s="106">
        <v>259.5</v>
      </c>
      <c r="F120" s="106"/>
      <c r="G120" s="106"/>
      <c r="H120" s="106"/>
      <c r="I120" s="108"/>
    </row>
    <row r="121" spans="2:9" ht="18" hidden="1" customHeight="1" x14ac:dyDescent="0.2">
      <c r="B121" s="105">
        <v>2015</v>
      </c>
      <c r="C121" s="106" t="s">
        <v>285</v>
      </c>
      <c r="D121" s="107">
        <v>1.1000000000000001</v>
      </c>
      <c r="E121" s="106">
        <v>259.8</v>
      </c>
      <c r="F121" s="106"/>
      <c r="G121" s="106"/>
      <c r="H121" s="106"/>
      <c r="I121" s="108"/>
    </row>
    <row r="122" spans="2:9" ht="18" hidden="1" customHeight="1" x14ac:dyDescent="0.2">
      <c r="B122" s="105">
        <v>2015</v>
      </c>
      <c r="C122" s="106" t="s">
        <v>286</v>
      </c>
      <c r="D122" s="107">
        <v>1.2</v>
      </c>
      <c r="E122" s="106">
        <v>260.60000000000002</v>
      </c>
      <c r="F122" s="106"/>
      <c r="G122" s="106"/>
      <c r="H122" s="106"/>
      <c r="I122" s="108"/>
    </row>
    <row r="123" spans="2:9" ht="18" hidden="1" customHeight="1" x14ac:dyDescent="0.2">
      <c r="B123" s="105">
        <v>2016</v>
      </c>
      <c r="C123" s="106" t="s">
        <v>287</v>
      </c>
      <c r="D123" s="107">
        <v>1.3</v>
      </c>
      <c r="E123" s="106">
        <v>258.8</v>
      </c>
      <c r="F123" s="106"/>
      <c r="G123" s="106"/>
      <c r="H123" s="106"/>
      <c r="I123" s="108"/>
    </row>
    <row r="124" spans="2:9" ht="18" hidden="1" customHeight="1" x14ac:dyDescent="0.2">
      <c r="B124" s="105">
        <v>2016</v>
      </c>
      <c r="C124" s="106" t="s">
        <v>288</v>
      </c>
      <c r="D124" s="107">
        <v>1.3</v>
      </c>
      <c r="E124" s="106">
        <v>260</v>
      </c>
      <c r="F124" s="106"/>
      <c r="G124" s="106"/>
      <c r="H124" s="106"/>
      <c r="I124" s="108"/>
    </row>
    <row r="125" spans="2:9" ht="18" hidden="1" customHeight="1" x14ac:dyDescent="0.2">
      <c r="B125" s="105">
        <v>2016</v>
      </c>
      <c r="C125" s="106" t="s">
        <v>289</v>
      </c>
      <c r="D125" s="107">
        <v>1.6</v>
      </c>
      <c r="E125" s="106">
        <v>261.10000000000002</v>
      </c>
      <c r="F125" s="106"/>
      <c r="G125" s="106"/>
      <c r="H125" s="106"/>
      <c r="I125" s="108"/>
    </row>
    <row r="126" spans="2:9" ht="18" hidden="1" customHeight="1" x14ac:dyDescent="0.2">
      <c r="B126" s="105">
        <v>2016</v>
      </c>
      <c r="C126" s="106" t="s">
        <v>290</v>
      </c>
      <c r="D126" s="107">
        <v>1.3</v>
      </c>
      <c r="E126" s="106">
        <v>261.39999999999998</v>
      </c>
      <c r="F126" s="106"/>
      <c r="G126" s="106"/>
      <c r="H126" s="106"/>
      <c r="I126" s="108"/>
    </row>
    <row r="127" spans="2:9" ht="18" hidden="1" customHeight="1" x14ac:dyDescent="0.2">
      <c r="B127" s="105">
        <v>2016</v>
      </c>
      <c r="C127" s="106" t="s">
        <v>291</v>
      </c>
      <c r="D127" s="107">
        <v>1.4</v>
      </c>
      <c r="E127" s="106">
        <v>262.10000000000002</v>
      </c>
      <c r="F127" s="106"/>
      <c r="G127" s="106"/>
      <c r="H127" s="106"/>
      <c r="I127" s="108"/>
    </row>
    <row r="128" spans="2:9" ht="18" hidden="1" customHeight="1" x14ac:dyDescent="0.2">
      <c r="B128" s="105">
        <v>2016</v>
      </c>
      <c r="C128" s="106" t="s">
        <v>292</v>
      </c>
      <c r="D128" s="107">
        <v>1.6</v>
      </c>
      <c r="E128" s="106">
        <v>263.10000000000002</v>
      </c>
      <c r="F128" s="106"/>
      <c r="G128" s="106"/>
      <c r="H128" s="106"/>
      <c r="I128" s="108"/>
    </row>
    <row r="129" spans="2:9" ht="18" hidden="1" customHeight="1" x14ac:dyDescent="0.2">
      <c r="B129" s="105">
        <v>2016</v>
      </c>
      <c r="C129" s="106" t="s">
        <v>293</v>
      </c>
      <c r="D129" s="107">
        <v>1.9</v>
      </c>
      <c r="E129" s="106">
        <v>263.39999999999998</v>
      </c>
      <c r="F129" s="106"/>
      <c r="G129" s="106"/>
      <c r="H129" s="106"/>
      <c r="I129" s="108"/>
    </row>
    <row r="130" spans="2:9" ht="18" hidden="1" customHeight="1" x14ac:dyDescent="0.2">
      <c r="B130" s="105">
        <v>2016</v>
      </c>
      <c r="C130" s="106" t="s">
        <v>294</v>
      </c>
      <c r="D130" s="107">
        <v>1.8</v>
      </c>
      <c r="E130" s="106">
        <v>264.39999999999998</v>
      </c>
      <c r="F130" s="106"/>
      <c r="G130" s="106"/>
      <c r="H130" s="106"/>
      <c r="I130" s="108"/>
    </row>
    <row r="131" spans="2:9" ht="18" customHeight="1" x14ac:dyDescent="0.2">
      <c r="B131" s="143">
        <v>2016</v>
      </c>
      <c r="C131" s="144" t="s">
        <v>283</v>
      </c>
      <c r="D131" s="145">
        <v>2</v>
      </c>
      <c r="E131" s="144">
        <v>264.89999999999998</v>
      </c>
      <c r="F131" s="146">
        <f>(D131/100)+1</f>
        <v>1.02</v>
      </c>
      <c r="G131" s="144">
        <f>E131-$E$119</f>
        <v>5.2999999999999545</v>
      </c>
      <c r="H131" s="144">
        <f>G131/$E$119</f>
        <v>2.041602465331261E-2</v>
      </c>
      <c r="I131" s="148">
        <f>1+H131</f>
        <v>1.0204160246533127</v>
      </c>
    </row>
    <row r="132" spans="2:9" ht="18" hidden="1" customHeight="1" x14ac:dyDescent="0.2">
      <c r="B132" s="105">
        <v>2016</v>
      </c>
      <c r="C132" s="106" t="s">
        <v>284</v>
      </c>
      <c r="D132" s="107">
        <v>2</v>
      </c>
      <c r="E132" s="106">
        <v>264.8</v>
      </c>
      <c r="F132" s="106"/>
      <c r="G132" s="106"/>
      <c r="H132" s="106"/>
      <c r="I132" s="108"/>
    </row>
    <row r="133" spans="2:9" ht="18" hidden="1" customHeight="1" x14ac:dyDescent="0.2">
      <c r="B133" s="105">
        <v>2016</v>
      </c>
      <c r="C133" s="106" t="s">
        <v>285</v>
      </c>
      <c r="D133" s="107">
        <v>2.2000000000000002</v>
      </c>
      <c r="E133" s="106">
        <v>265.5</v>
      </c>
      <c r="F133" s="106"/>
      <c r="G133" s="106"/>
      <c r="H133" s="106"/>
      <c r="I133" s="108"/>
    </row>
    <row r="134" spans="2:9" ht="18" hidden="1" customHeight="1" x14ac:dyDescent="0.2">
      <c r="B134" s="105">
        <v>2016</v>
      </c>
      <c r="C134" s="106" t="s">
        <v>286</v>
      </c>
      <c r="D134" s="107">
        <v>2.5</v>
      </c>
      <c r="E134" s="106">
        <v>267.10000000000002</v>
      </c>
      <c r="F134" s="106"/>
      <c r="G134" s="106"/>
      <c r="H134" s="106"/>
      <c r="I134" s="108"/>
    </row>
    <row r="135" spans="2:9" ht="18" hidden="1" customHeight="1" x14ac:dyDescent="0.2">
      <c r="B135" s="105">
        <v>2017</v>
      </c>
      <c r="C135" s="106" t="s">
        <v>287</v>
      </c>
      <c r="D135" s="107">
        <v>2.6</v>
      </c>
      <c r="E135" s="106">
        <v>265.5</v>
      </c>
      <c r="F135" s="106"/>
      <c r="G135" s="106"/>
      <c r="H135" s="106"/>
      <c r="I135" s="108"/>
    </row>
    <row r="136" spans="2:9" ht="18" hidden="1" customHeight="1" x14ac:dyDescent="0.2">
      <c r="B136" s="105">
        <v>2017</v>
      </c>
      <c r="C136" s="106" t="s">
        <v>288</v>
      </c>
      <c r="D136" s="107">
        <v>3.2</v>
      </c>
      <c r="E136" s="106">
        <v>268.39999999999998</v>
      </c>
      <c r="F136" s="106"/>
      <c r="G136" s="106"/>
      <c r="H136" s="106"/>
      <c r="I136" s="108"/>
    </row>
    <row r="137" spans="2:9" ht="18" hidden="1" customHeight="1" x14ac:dyDescent="0.2">
      <c r="B137" s="105">
        <v>2017</v>
      </c>
      <c r="C137" s="106" t="s">
        <v>289</v>
      </c>
      <c r="D137" s="107">
        <v>3.1</v>
      </c>
      <c r="E137" s="106">
        <v>269.3</v>
      </c>
      <c r="F137" s="106"/>
      <c r="G137" s="106"/>
      <c r="H137" s="106"/>
      <c r="I137" s="108"/>
    </row>
    <row r="138" spans="2:9" ht="18" hidden="1" customHeight="1" x14ac:dyDescent="0.2">
      <c r="B138" s="105">
        <v>2017</v>
      </c>
      <c r="C138" s="106" t="s">
        <v>290</v>
      </c>
      <c r="D138" s="107">
        <v>3.5</v>
      </c>
      <c r="E138" s="106">
        <v>270.60000000000002</v>
      </c>
      <c r="F138" s="106"/>
      <c r="G138" s="106"/>
      <c r="H138" s="106"/>
      <c r="I138" s="108"/>
    </row>
    <row r="139" spans="2:9" ht="18" hidden="1" customHeight="1" x14ac:dyDescent="0.2">
      <c r="B139" s="105">
        <v>2017</v>
      </c>
      <c r="C139" s="106" t="s">
        <v>291</v>
      </c>
      <c r="D139" s="107">
        <v>3.7</v>
      </c>
      <c r="E139" s="106">
        <v>271.7</v>
      </c>
      <c r="F139" s="106"/>
      <c r="G139" s="106"/>
      <c r="H139" s="106"/>
      <c r="I139" s="108"/>
    </row>
    <row r="140" spans="2:9" ht="18" hidden="1" customHeight="1" x14ac:dyDescent="0.2">
      <c r="B140" s="105">
        <v>2017</v>
      </c>
      <c r="C140" s="106" t="s">
        <v>292</v>
      </c>
      <c r="D140" s="107">
        <v>3.5</v>
      </c>
      <c r="E140" s="106">
        <v>272.3</v>
      </c>
      <c r="F140" s="106"/>
      <c r="G140" s="106"/>
      <c r="H140" s="106"/>
      <c r="I140" s="108"/>
    </row>
    <row r="141" spans="2:9" ht="18" hidden="1" customHeight="1" x14ac:dyDescent="0.2">
      <c r="B141" s="105">
        <v>2017</v>
      </c>
      <c r="C141" s="106" t="s">
        <v>293</v>
      </c>
      <c r="D141" s="107">
        <v>3.6</v>
      </c>
      <c r="E141" s="106">
        <v>272.89999999999998</v>
      </c>
      <c r="F141" s="106"/>
      <c r="G141" s="106"/>
      <c r="H141" s="106"/>
      <c r="I141" s="108"/>
    </row>
    <row r="142" spans="2:9" ht="18" hidden="1" customHeight="1" x14ac:dyDescent="0.2">
      <c r="B142" s="105">
        <v>2017</v>
      </c>
      <c r="C142" s="106" t="s">
        <v>294</v>
      </c>
      <c r="D142" s="107">
        <v>3.9</v>
      </c>
      <c r="E142" s="106">
        <v>274.7</v>
      </c>
      <c r="F142" s="106"/>
      <c r="G142" s="106"/>
      <c r="H142" s="106"/>
      <c r="I142" s="108"/>
    </row>
    <row r="143" spans="2:9" ht="18" customHeight="1" x14ac:dyDescent="0.2">
      <c r="B143" s="143">
        <v>2017</v>
      </c>
      <c r="C143" s="144" t="s">
        <v>283</v>
      </c>
      <c r="D143" s="145">
        <v>3.9</v>
      </c>
      <c r="E143" s="144">
        <v>275.10000000000002</v>
      </c>
      <c r="F143" s="146">
        <f>(D143/100)+1</f>
        <v>1.0389999999999999</v>
      </c>
      <c r="G143" s="144">
        <f>E143-$E$119</f>
        <v>15.5</v>
      </c>
      <c r="H143" s="144">
        <f>G143/$E$119</f>
        <v>5.9707241910631738E-2</v>
      </c>
      <c r="I143" s="148">
        <f>1+H143</f>
        <v>1.0597072419106317</v>
      </c>
    </row>
    <row r="144" spans="2:9" ht="18" hidden="1" customHeight="1" x14ac:dyDescent="0.2">
      <c r="B144" s="105">
        <v>2017</v>
      </c>
      <c r="C144" s="106" t="s">
        <v>284</v>
      </c>
      <c r="D144" s="107">
        <v>4</v>
      </c>
      <c r="E144" s="106">
        <v>275.3</v>
      </c>
      <c r="F144" s="106"/>
      <c r="G144" s="106"/>
      <c r="H144" s="106"/>
      <c r="I144" s="108"/>
    </row>
    <row r="145" spans="2:9" ht="18" hidden="1" customHeight="1" x14ac:dyDescent="0.2">
      <c r="B145" s="105">
        <v>2017</v>
      </c>
      <c r="C145" s="106" t="s">
        <v>285</v>
      </c>
      <c r="D145" s="107">
        <v>3.9</v>
      </c>
      <c r="E145" s="106">
        <v>275.8</v>
      </c>
      <c r="F145" s="106"/>
      <c r="G145" s="106"/>
      <c r="H145" s="106"/>
      <c r="I145" s="108"/>
    </row>
    <row r="146" spans="2:9" ht="18" hidden="1" customHeight="1" x14ac:dyDescent="0.2">
      <c r="B146" s="105">
        <v>2017</v>
      </c>
      <c r="C146" s="106" t="s">
        <v>286</v>
      </c>
      <c r="D146" s="107">
        <v>4.0999999999999996</v>
      </c>
      <c r="E146" s="106">
        <v>278.10000000000002</v>
      </c>
      <c r="F146" s="106"/>
      <c r="G146" s="106"/>
      <c r="H146" s="106"/>
      <c r="I146" s="108"/>
    </row>
    <row r="147" spans="2:9" ht="18" hidden="1" customHeight="1" x14ac:dyDescent="0.2">
      <c r="B147" s="105">
        <v>2018</v>
      </c>
      <c r="C147" s="106" t="s">
        <v>287</v>
      </c>
      <c r="D147" s="107">
        <v>4</v>
      </c>
      <c r="E147" s="106">
        <v>276</v>
      </c>
      <c r="F147" s="106"/>
      <c r="G147" s="106"/>
      <c r="H147" s="106"/>
      <c r="I147" s="108"/>
    </row>
    <row r="148" spans="2:9" ht="18" hidden="1" customHeight="1" x14ac:dyDescent="0.2">
      <c r="B148" s="105">
        <v>2018</v>
      </c>
      <c r="C148" s="106" t="s">
        <v>288</v>
      </c>
      <c r="D148" s="107">
        <v>3.6</v>
      </c>
      <c r="E148" s="106">
        <v>278.10000000000002</v>
      </c>
      <c r="F148" s="106"/>
      <c r="G148" s="106"/>
      <c r="H148" s="106"/>
      <c r="I148" s="108"/>
    </row>
    <row r="149" spans="2:9" ht="18" hidden="1" customHeight="1" x14ac:dyDescent="0.2">
      <c r="B149" s="105">
        <v>2018</v>
      </c>
      <c r="C149" s="106" t="s">
        <v>289</v>
      </c>
      <c r="D149" s="107">
        <v>3.3</v>
      </c>
      <c r="E149" s="106">
        <v>278.3</v>
      </c>
      <c r="F149" s="106"/>
      <c r="G149" s="106"/>
      <c r="H149" s="106"/>
      <c r="I149" s="108"/>
    </row>
    <row r="150" spans="2:9" ht="18" hidden="1" customHeight="1" x14ac:dyDescent="0.2">
      <c r="B150" s="105">
        <v>2018</v>
      </c>
      <c r="C150" s="106" t="s">
        <v>290</v>
      </c>
      <c r="D150" s="107">
        <v>3.4</v>
      </c>
      <c r="E150" s="106">
        <v>279.7</v>
      </c>
      <c r="F150" s="106"/>
      <c r="G150" s="106"/>
      <c r="H150" s="106"/>
      <c r="I150" s="108"/>
    </row>
    <row r="151" spans="2:9" ht="18" hidden="1" customHeight="1" x14ac:dyDescent="0.2">
      <c r="B151" s="105">
        <v>2018</v>
      </c>
      <c r="C151" s="106" t="s">
        <v>291</v>
      </c>
      <c r="D151" s="107">
        <v>3.3</v>
      </c>
      <c r="E151" s="106">
        <v>280.7</v>
      </c>
      <c r="F151" s="106"/>
      <c r="G151" s="106"/>
      <c r="H151" s="106"/>
      <c r="I151" s="108"/>
    </row>
    <row r="152" spans="2:9" ht="18" hidden="1" customHeight="1" x14ac:dyDescent="0.2">
      <c r="B152" s="105">
        <v>2018</v>
      </c>
      <c r="C152" s="106" t="s">
        <v>292</v>
      </c>
      <c r="D152" s="107">
        <v>3.4</v>
      </c>
      <c r="E152" s="106">
        <v>281.5</v>
      </c>
      <c r="F152" s="106"/>
      <c r="G152" s="106"/>
      <c r="H152" s="106"/>
      <c r="I152" s="108"/>
    </row>
    <row r="153" spans="2:9" ht="18" hidden="1" customHeight="1" x14ac:dyDescent="0.2">
      <c r="B153" s="105">
        <v>2018</v>
      </c>
      <c r="C153" s="106" t="s">
        <v>293</v>
      </c>
      <c r="D153" s="107">
        <v>3.2</v>
      </c>
      <c r="E153" s="106">
        <v>281.7</v>
      </c>
      <c r="F153" s="106"/>
      <c r="G153" s="106"/>
      <c r="H153" s="106"/>
      <c r="I153" s="108"/>
    </row>
    <row r="154" spans="2:9" ht="18" hidden="1" customHeight="1" x14ac:dyDescent="0.2">
      <c r="B154" s="105">
        <v>2018</v>
      </c>
      <c r="C154" s="106" t="s">
        <v>294</v>
      </c>
      <c r="D154" s="107">
        <v>3.5</v>
      </c>
      <c r="E154" s="106">
        <v>284.2</v>
      </c>
      <c r="F154" s="106"/>
      <c r="G154" s="106"/>
      <c r="H154" s="106"/>
      <c r="I154" s="108"/>
    </row>
    <row r="155" spans="2:9" ht="18" customHeight="1" x14ac:dyDescent="0.2">
      <c r="B155" s="143">
        <v>2018</v>
      </c>
      <c r="C155" s="144" t="s">
        <v>283</v>
      </c>
      <c r="D155" s="145">
        <v>3.3</v>
      </c>
      <c r="E155" s="144">
        <v>284.10000000000002</v>
      </c>
      <c r="F155" s="146">
        <f>(D155/100)+1</f>
        <v>1.0329999999999999</v>
      </c>
      <c r="G155" s="144">
        <f>E155-$E$119</f>
        <v>24.5</v>
      </c>
      <c r="H155" s="144">
        <f>G155/$E$119</f>
        <v>9.4375963020030804E-2</v>
      </c>
      <c r="I155" s="148">
        <f>1+H155</f>
        <v>1.0943759630200307</v>
      </c>
    </row>
    <row r="156" spans="2:9" ht="18" hidden="1" customHeight="1" x14ac:dyDescent="0.2">
      <c r="B156" s="105">
        <v>2018</v>
      </c>
      <c r="C156" s="106" t="s">
        <v>284</v>
      </c>
      <c r="D156" s="107">
        <v>3.3</v>
      </c>
      <c r="E156" s="106">
        <v>284.5</v>
      </c>
      <c r="F156" s="106"/>
      <c r="G156" s="106"/>
      <c r="H156" s="106"/>
      <c r="I156" s="108"/>
    </row>
    <row r="157" spans="2:9" ht="18" hidden="1" customHeight="1" x14ac:dyDescent="0.2">
      <c r="B157" s="105">
        <v>2018</v>
      </c>
      <c r="C157" s="106" t="s">
        <v>285</v>
      </c>
      <c r="D157" s="107">
        <v>3.2</v>
      </c>
      <c r="E157" s="106">
        <v>284.60000000000002</v>
      </c>
      <c r="F157" s="106"/>
      <c r="G157" s="106"/>
      <c r="H157" s="106"/>
      <c r="I157" s="108"/>
    </row>
    <row r="158" spans="2:9" ht="18" hidden="1" customHeight="1" x14ac:dyDescent="0.2">
      <c r="B158" s="105">
        <v>2018</v>
      </c>
      <c r="C158" s="106" t="s">
        <v>286</v>
      </c>
      <c r="D158" s="107">
        <v>2.7</v>
      </c>
      <c r="E158" s="106">
        <v>285.60000000000002</v>
      </c>
      <c r="F158" s="106"/>
      <c r="G158" s="106"/>
      <c r="H158" s="106"/>
      <c r="I158" s="108"/>
    </row>
    <row r="159" spans="2:9" ht="18" hidden="1" customHeight="1" x14ac:dyDescent="0.2">
      <c r="B159" s="105">
        <v>2019</v>
      </c>
      <c r="C159" s="106" t="s">
        <v>287</v>
      </c>
      <c r="D159" s="107">
        <v>2.5</v>
      </c>
      <c r="E159" s="106">
        <v>283</v>
      </c>
      <c r="F159" s="106"/>
      <c r="G159" s="106"/>
      <c r="H159" s="106"/>
      <c r="I159" s="108"/>
    </row>
    <row r="160" spans="2:9" ht="18" hidden="1" customHeight="1" x14ac:dyDescent="0.2">
      <c r="B160" s="105">
        <v>2019</v>
      </c>
      <c r="C160" s="106" t="s">
        <v>288</v>
      </c>
      <c r="D160" s="107">
        <v>2.5</v>
      </c>
      <c r="E160" s="106">
        <v>285</v>
      </c>
      <c r="F160" s="106"/>
      <c r="G160" s="106"/>
      <c r="H160" s="106"/>
      <c r="I160" s="108"/>
    </row>
    <row r="161" spans="2:9" ht="18" hidden="1" customHeight="1" x14ac:dyDescent="0.2">
      <c r="B161" s="105">
        <v>2019</v>
      </c>
      <c r="C161" s="106" t="s">
        <v>289</v>
      </c>
      <c r="D161" s="107">
        <v>2.4</v>
      </c>
      <c r="E161" s="106">
        <v>285.10000000000002</v>
      </c>
      <c r="F161" s="106"/>
      <c r="G161" s="106"/>
      <c r="H161" s="106"/>
      <c r="I161" s="108"/>
    </row>
    <row r="162" spans="2:9" ht="18" hidden="1" customHeight="1" x14ac:dyDescent="0.2">
      <c r="B162" s="105">
        <v>2019</v>
      </c>
      <c r="C162" s="106" t="s">
        <v>290</v>
      </c>
      <c r="D162" s="107">
        <v>3</v>
      </c>
      <c r="E162" s="106">
        <v>288.2</v>
      </c>
      <c r="F162" s="106"/>
      <c r="G162" s="106"/>
      <c r="H162" s="106"/>
      <c r="I162" s="108"/>
    </row>
    <row r="163" spans="2:9" ht="18" hidden="1" customHeight="1" x14ac:dyDescent="0.2">
      <c r="B163" s="105">
        <v>2019</v>
      </c>
      <c r="C163" s="106" t="s">
        <v>291</v>
      </c>
      <c r="D163" s="107">
        <v>3</v>
      </c>
      <c r="E163" s="106">
        <v>289.2</v>
      </c>
      <c r="F163" s="106"/>
      <c r="G163" s="106"/>
      <c r="H163" s="106"/>
      <c r="I163" s="108"/>
    </row>
    <row r="164" spans="2:9" ht="18" hidden="1" customHeight="1" x14ac:dyDescent="0.2">
      <c r="B164" s="105">
        <v>2019</v>
      </c>
      <c r="C164" s="106" t="s">
        <v>292</v>
      </c>
      <c r="D164" s="107">
        <v>2.9</v>
      </c>
      <c r="E164" s="106">
        <v>289.60000000000002</v>
      </c>
      <c r="F164" s="106"/>
      <c r="G164" s="106"/>
      <c r="H164" s="106"/>
      <c r="I164" s="108"/>
    </row>
    <row r="165" spans="2:9" ht="18" hidden="1" customHeight="1" x14ac:dyDescent="0.2">
      <c r="B165" s="105">
        <v>2019</v>
      </c>
      <c r="C165" s="106" t="s">
        <v>293</v>
      </c>
      <c r="D165" s="107">
        <v>2.8</v>
      </c>
      <c r="E165" s="106">
        <v>289.5</v>
      </c>
      <c r="F165" s="106"/>
      <c r="G165" s="106"/>
      <c r="H165" s="106"/>
      <c r="I165" s="108"/>
    </row>
    <row r="166" spans="2:9" ht="18" hidden="1" customHeight="1" x14ac:dyDescent="0.2">
      <c r="B166" s="105">
        <v>2019</v>
      </c>
      <c r="C166" s="106" t="s">
        <v>294</v>
      </c>
      <c r="D166" s="107">
        <v>2.6</v>
      </c>
      <c r="E166" s="106">
        <v>291.7</v>
      </c>
      <c r="F166" s="106"/>
      <c r="G166" s="106"/>
      <c r="H166" s="106"/>
      <c r="I166" s="108"/>
    </row>
    <row r="167" spans="2:9" ht="18" customHeight="1" x14ac:dyDescent="0.2">
      <c r="B167" s="143">
        <v>2019</v>
      </c>
      <c r="C167" s="144" t="s">
        <v>283</v>
      </c>
      <c r="D167" s="145">
        <v>2.4</v>
      </c>
      <c r="E167" s="144">
        <v>291</v>
      </c>
      <c r="F167" s="146">
        <f>(D167/100)+1</f>
        <v>1.024</v>
      </c>
      <c r="G167" s="144">
        <f>E167-$E$119</f>
        <v>31.399999999999977</v>
      </c>
      <c r="H167" s="144">
        <f>G167/$E$119</f>
        <v>0.12095531587057001</v>
      </c>
      <c r="I167" s="148">
        <f>1+H167</f>
        <v>1.1209553158705701</v>
      </c>
    </row>
    <row r="168" spans="2:9" x14ac:dyDescent="0.2"/>
    <row r="169" spans="2:9" x14ac:dyDescent="0.2"/>
  </sheetData>
  <autoFilter ref="B10:D167" xr:uid="{185D2F77-40B5-472A-B4D3-7872536F2C77}">
    <filterColumn colId="1">
      <filters>
        <filter val="SEP"/>
      </filters>
    </filterColumn>
  </autoFilter>
  <hyperlinks>
    <hyperlink ref="B6" r:id="rId1" xr:uid="{FDC12EC0-CB57-4B04-A1AF-0BD36253E459}"/>
    <hyperlink ref="B7" r:id="rId2" xr:uid="{19F29E40-0F80-43F2-B3E8-AD4CA40A9B10}"/>
    <hyperlink ref="D10" r:id="rId3" xr:uid="{B011EB91-9784-435D-9567-C2456D19B96F}"/>
    <hyperlink ref="E10" r:id="rId4" xr:uid="{C89B5448-6A06-46CA-8897-272F6DA516A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631F-A0B7-4E2B-9A03-E3A5979093E3}">
  <sheetPr>
    <tabColor rgb="FF002060"/>
  </sheetPr>
  <dimension ref="B1:AO67"/>
  <sheetViews>
    <sheetView showGridLines="0" workbookViewId="0">
      <selection activeCell="A3" sqref="A3"/>
    </sheetView>
  </sheetViews>
  <sheetFormatPr defaultColWidth="0" defaultRowHeight="12.75" x14ac:dyDescent="0.2"/>
  <cols>
    <col min="1" max="1" width="3.7109375" customWidth="1"/>
    <col min="2" max="2" width="35" bestFit="1" customWidth="1"/>
    <col min="3" max="3" width="11.5703125" customWidth="1"/>
    <col min="4" max="4" width="10.28515625" customWidth="1"/>
    <col min="5" max="15" width="16" customWidth="1"/>
    <col min="16" max="16" width="17.85546875" customWidth="1"/>
    <col min="17" max="36" width="16" customWidth="1"/>
    <col min="37" max="37" width="9.140625" customWidth="1"/>
    <col min="42" max="16384" width="9.140625" hidden="1"/>
  </cols>
  <sheetData>
    <row r="1" spans="2:36" ht="15" x14ac:dyDescent="0.2">
      <c r="B1" s="52" t="s">
        <v>212</v>
      </c>
    </row>
    <row r="2" spans="2:36" ht="20.25" x14ac:dyDescent="0.2">
      <c r="B2" s="44" t="s">
        <v>330</v>
      </c>
    </row>
    <row r="3" spans="2:36" ht="15" x14ac:dyDescent="0.2">
      <c r="B3" s="51" t="s">
        <v>512</v>
      </c>
    </row>
    <row r="5" spans="2:36" ht="37.5" customHeight="1" x14ac:dyDescent="0.2">
      <c r="B5" s="169" t="s">
        <v>370</v>
      </c>
      <c r="C5" s="170" t="s">
        <v>369</v>
      </c>
      <c r="D5" s="169" t="s">
        <v>0</v>
      </c>
      <c r="E5" s="169" t="s">
        <v>3</v>
      </c>
      <c r="F5" s="170" t="s">
        <v>4</v>
      </c>
      <c r="G5" s="169" t="s">
        <v>5</v>
      </c>
      <c r="H5" s="170" t="s">
        <v>6</v>
      </c>
      <c r="I5" s="169" t="s">
        <v>7</v>
      </c>
      <c r="J5" s="170" t="s">
        <v>8</v>
      </c>
      <c r="K5" s="169" t="s">
        <v>9</v>
      </c>
      <c r="L5" s="170" t="s">
        <v>10</v>
      </c>
      <c r="M5" s="169" t="s">
        <v>11</v>
      </c>
      <c r="N5" s="170" t="s">
        <v>12</v>
      </c>
      <c r="O5" s="169" t="s">
        <v>13</v>
      </c>
      <c r="P5" s="170" t="s">
        <v>14</v>
      </c>
      <c r="Q5" s="169" t="s">
        <v>15</v>
      </c>
      <c r="R5" s="170" t="s">
        <v>16</v>
      </c>
      <c r="S5" s="169" t="s">
        <v>17</v>
      </c>
      <c r="T5" s="170" t="s">
        <v>18</v>
      </c>
      <c r="U5" s="169" t="s">
        <v>19</v>
      </c>
      <c r="V5" s="170" t="s">
        <v>20</v>
      </c>
      <c r="W5" s="169" t="s">
        <v>21</v>
      </c>
      <c r="X5" s="170" t="s">
        <v>22</v>
      </c>
      <c r="Y5" s="169" t="s">
        <v>23</v>
      </c>
      <c r="Z5" s="170" t="s">
        <v>24</v>
      </c>
      <c r="AA5" s="169" t="s">
        <v>25</v>
      </c>
      <c r="AB5" s="170" t="s">
        <v>99</v>
      </c>
      <c r="AC5" s="169" t="s">
        <v>26</v>
      </c>
      <c r="AD5" s="170" t="s">
        <v>27</v>
      </c>
      <c r="AE5" s="169" t="s">
        <v>28</v>
      </c>
      <c r="AF5" s="170" t="s">
        <v>29</v>
      </c>
      <c r="AG5" s="169" t="s">
        <v>30</v>
      </c>
      <c r="AH5" s="170" t="s">
        <v>31</v>
      </c>
      <c r="AI5" s="169" t="s">
        <v>32</v>
      </c>
      <c r="AJ5" s="170" t="s">
        <v>33</v>
      </c>
    </row>
    <row r="6" spans="2:36" ht="14.25" x14ac:dyDescent="0.2">
      <c r="B6" s="240" t="s">
        <v>43</v>
      </c>
      <c r="C6" s="241" t="s">
        <v>72</v>
      </c>
      <c r="D6" s="242">
        <f t="shared" ref="D6:D50" si="0">COUNTA(E6:AJ6)</f>
        <v>0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4"/>
    </row>
    <row r="7" spans="2:36" ht="14.25" x14ac:dyDescent="0.2">
      <c r="B7" s="240" t="s">
        <v>43</v>
      </c>
      <c r="C7" s="241" t="s">
        <v>73</v>
      </c>
      <c r="D7" s="242">
        <f t="shared" si="0"/>
        <v>24</v>
      </c>
      <c r="E7" s="243">
        <v>1</v>
      </c>
      <c r="F7" s="243">
        <v>1</v>
      </c>
      <c r="G7" s="243"/>
      <c r="H7" s="243"/>
      <c r="I7" s="243">
        <v>1</v>
      </c>
      <c r="J7" s="243">
        <v>1</v>
      </c>
      <c r="K7" s="243">
        <v>1</v>
      </c>
      <c r="L7" s="243">
        <v>1</v>
      </c>
      <c r="M7" s="243">
        <v>1</v>
      </c>
      <c r="N7" s="243">
        <v>1</v>
      </c>
      <c r="O7" s="243">
        <v>1</v>
      </c>
      <c r="P7" s="243">
        <v>1</v>
      </c>
      <c r="Q7" s="243">
        <v>1</v>
      </c>
      <c r="R7" s="243"/>
      <c r="S7" s="243">
        <v>1</v>
      </c>
      <c r="T7" s="243">
        <v>1</v>
      </c>
      <c r="U7" s="243">
        <v>1</v>
      </c>
      <c r="V7" s="243">
        <v>1</v>
      </c>
      <c r="W7" s="243">
        <v>1</v>
      </c>
      <c r="X7" s="243"/>
      <c r="Y7" s="243"/>
      <c r="Z7" s="243">
        <v>1</v>
      </c>
      <c r="AA7" s="243">
        <v>1</v>
      </c>
      <c r="AB7" s="243">
        <v>1</v>
      </c>
      <c r="AC7" s="243"/>
      <c r="AD7" s="243"/>
      <c r="AE7" s="243"/>
      <c r="AF7" s="243">
        <v>1</v>
      </c>
      <c r="AG7" s="243">
        <v>1</v>
      </c>
      <c r="AH7" s="243">
        <v>1</v>
      </c>
      <c r="AI7" s="243">
        <v>1</v>
      </c>
      <c r="AJ7" s="244">
        <v>1</v>
      </c>
    </row>
    <row r="8" spans="2:36" ht="14.25" x14ac:dyDescent="0.2">
      <c r="B8" s="245" t="s">
        <v>43</v>
      </c>
      <c r="C8" s="246" t="s">
        <v>351</v>
      </c>
      <c r="D8" s="247">
        <f t="shared" si="0"/>
        <v>2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>
        <v>1</v>
      </c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>
        <v>1</v>
      </c>
      <c r="AI8" s="247"/>
      <c r="AJ8" s="248"/>
    </row>
    <row r="9" spans="2:36" ht="14.25" x14ac:dyDescent="0.2">
      <c r="B9" s="240" t="s">
        <v>366</v>
      </c>
      <c r="C9" s="241" t="s">
        <v>72</v>
      </c>
      <c r="D9" s="242">
        <f t="shared" si="0"/>
        <v>0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4"/>
    </row>
    <row r="10" spans="2:36" ht="14.25" x14ac:dyDescent="0.2">
      <c r="B10" s="240" t="s">
        <v>366</v>
      </c>
      <c r="C10" s="241" t="s">
        <v>73</v>
      </c>
      <c r="D10" s="242">
        <f t="shared" si="0"/>
        <v>22</v>
      </c>
      <c r="E10" s="243">
        <v>1</v>
      </c>
      <c r="F10" s="243">
        <v>1</v>
      </c>
      <c r="G10" s="243"/>
      <c r="H10" s="243"/>
      <c r="I10" s="243">
        <v>1</v>
      </c>
      <c r="J10" s="243">
        <v>1</v>
      </c>
      <c r="K10" s="243">
        <v>1</v>
      </c>
      <c r="L10" s="243"/>
      <c r="M10" s="243"/>
      <c r="N10" s="243"/>
      <c r="O10" s="243">
        <v>1</v>
      </c>
      <c r="P10" s="243">
        <v>1</v>
      </c>
      <c r="Q10" s="243"/>
      <c r="R10" s="243">
        <v>1</v>
      </c>
      <c r="S10" s="243">
        <v>1</v>
      </c>
      <c r="T10" s="243">
        <v>1</v>
      </c>
      <c r="U10" s="243">
        <v>1</v>
      </c>
      <c r="V10" s="243">
        <v>1</v>
      </c>
      <c r="W10" s="243">
        <v>1</v>
      </c>
      <c r="X10" s="243">
        <v>1</v>
      </c>
      <c r="Y10" s="243"/>
      <c r="Z10" s="243">
        <v>1</v>
      </c>
      <c r="AA10" s="243"/>
      <c r="AB10" s="243">
        <v>1</v>
      </c>
      <c r="AC10" s="243"/>
      <c r="AD10" s="243">
        <v>1</v>
      </c>
      <c r="AE10" s="243"/>
      <c r="AF10" s="243">
        <v>1</v>
      </c>
      <c r="AG10" s="243">
        <v>1</v>
      </c>
      <c r="AH10" s="243">
        <v>1</v>
      </c>
      <c r="AI10" s="243">
        <v>1</v>
      </c>
      <c r="AJ10" s="244">
        <v>1</v>
      </c>
    </row>
    <row r="11" spans="2:36" ht="14.25" x14ac:dyDescent="0.2">
      <c r="B11" s="245" t="s">
        <v>366</v>
      </c>
      <c r="C11" s="246" t="s">
        <v>351</v>
      </c>
      <c r="D11" s="247">
        <f t="shared" si="0"/>
        <v>0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8"/>
    </row>
    <row r="12" spans="2:36" ht="14.25" x14ac:dyDescent="0.2">
      <c r="B12" s="240" t="s">
        <v>40</v>
      </c>
      <c r="C12" s="241" t="s">
        <v>72</v>
      </c>
      <c r="D12" s="242">
        <f t="shared" si="0"/>
        <v>2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>
        <v>1</v>
      </c>
      <c r="X12" s="243"/>
      <c r="Y12" s="243"/>
      <c r="Z12" s="243"/>
      <c r="AA12" s="243"/>
      <c r="AB12" s="243"/>
      <c r="AC12" s="243"/>
      <c r="AD12" s="243"/>
      <c r="AE12" s="243"/>
      <c r="AF12" s="243"/>
      <c r="AG12" s="243">
        <v>1</v>
      </c>
      <c r="AH12" s="243"/>
      <c r="AI12" s="243"/>
      <c r="AJ12" s="244"/>
    </row>
    <row r="13" spans="2:36" ht="14.25" x14ac:dyDescent="0.2">
      <c r="B13" s="240" t="s">
        <v>40</v>
      </c>
      <c r="C13" s="241" t="s">
        <v>73</v>
      </c>
      <c r="D13" s="242">
        <f t="shared" si="0"/>
        <v>24</v>
      </c>
      <c r="E13" s="243">
        <v>1</v>
      </c>
      <c r="F13" s="243">
        <v>1</v>
      </c>
      <c r="G13" s="243"/>
      <c r="H13" s="243"/>
      <c r="I13" s="243">
        <v>1</v>
      </c>
      <c r="J13" s="243">
        <v>1</v>
      </c>
      <c r="K13" s="243">
        <v>1</v>
      </c>
      <c r="L13" s="243">
        <v>1</v>
      </c>
      <c r="M13" s="243"/>
      <c r="N13" s="243">
        <v>1</v>
      </c>
      <c r="O13" s="243">
        <v>1</v>
      </c>
      <c r="P13" s="243">
        <v>1</v>
      </c>
      <c r="Q13" s="243">
        <v>1</v>
      </c>
      <c r="R13" s="243">
        <v>1</v>
      </c>
      <c r="S13" s="243">
        <v>1</v>
      </c>
      <c r="T13" s="243">
        <v>1</v>
      </c>
      <c r="U13" s="243">
        <v>1</v>
      </c>
      <c r="V13" s="243">
        <v>1</v>
      </c>
      <c r="W13" s="243"/>
      <c r="X13" s="243">
        <v>1</v>
      </c>
      <c r="Y13" s="243"/>
      <c r="Z13" s="243">
        <v>1</v>
      </c>
      <c r="AA13" s="243">
        <v>1</v>
      </c>
      <c r="AB13" s="243">
        <v>1</v>
      </c>
      <c r="AC13" s="243"/>
      <c r="AD13" s="243">
        <v>1</v>
      </c>
      <c r="AE13" s="243"/>
      <c r="AF13" s="243">
        <v>1</v>
      </c>
      <c r="AG13" s="243"/>
      <c r="AH13" s="243">
        <v>1</v>
      </c>
      <c r="AI13" s="243">
        <v>1</v>
      </c>
      <c r="AJ13" s="244">
        <v>1</v>
      </c>
    </row>
    <row r="14" spans="2:36" ht="14.25" x14ac:dyDescent="0.2">
      <c r="B14" s="245" t="s">
        <v>40</v>
      </c>
      <c r="C14" s="246" t="s">
        <v>351</v>
      </c>
      <c r="D14" s="247">
        <f t="shared" si="0"/>
        <v>1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>
        <v>1</v>
      </c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8"/>
    </row>
    <row r="15" spans="2:36" ht="14.25" x14ac:dyDescent="0.2">
      <c r="B15" s="240" t="s">
        <v>42</v>
      </c>
      <c r="C15" s="241" t="s">
        <v>72</v>
      </c>
      <c r="D15" s="242">
        <f t="shared" si="0"/>
        <v>0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4"/>
    </row>
    <row r="16" spans="2:36" ht="14.25" x14ac:dyDescent="0.2">
      <c r="B16" s="240" t="s">
        <v>42</v>
      </c>
      <c r="C16" s="241" t="s">
        <v>73</v>
      </c>
      <c r="D16" s="242">
        <f t="shared" si="0"/>
        <v>19</v>
      </c>
      <c r="E16" s="243">
        <v>1</v>
      </c>
      <c r="F16" s="243">
        <v>1</v>
      </c>
      <c r="G16" s="243"/>
      <c r="H16" s="243"/>
      <c r="I16" s="243">
        <v>1</v>
      </c>
      <c r="J16" s="243"/>
      <c r="K16" s="243">
        <v>1</v>
      </c>
      <c r="L16" s="243"/>
      <c r="M16" s="243"/>
      <c r="N16" s="243">
        <v>1</v>
      </c>
      <c r="O16" s="243">
        <v>1</v>
      </c>
      <c r="P16" s="243">
        <v>1</v>
      </c>
      <c r="Q16" s="243">
        <v>1</v>
      </c>
      <c r="R16" s="243">
        <v>1</v>
      </c>
      <c r="S16" s="243">
        <v>1</v>
      </c>
      <c r="T16" s="243">
        <v>1</v>
      </c>
      <c r="U16" s="243">
        <v>1</v>
      </c>
      <c r="V16" s="243"/>
      <c r="W16" s="243">
        <v>1</v>
      </c>
      <c r="X16" s="243"/>
      <c r="Y16" s="243"/>
      <c r="Z16" s="243">
        <v>1</v>
      </c>
      <c r="AA16" s="243"/>
      <c r="AB16" s="243">
        <v>1</v>
      </c>
      <c r="AC16" s="243"/>
      <c r="AD16" s="243"/>
      <c r="AE16" s="243"/>
      <c r="AF16" s="243">
        <v>1</v>
      </c>
      <c r="AG16" s="243">
        <v>1</v>
      </c>
      <c r="AH16" s="243">
        <v>1</v>
      </c>
      <c r="AI16" s="243"/>
      <c r="AJ16" s="244">
        <v>1</v>
      </c>
    </row>
    <row r="17" spans="2:36" ht="14.25" x14ac:dyDescent="0.2">
      <c r="B17" s="245" t="s">
        <v>42</v>
      </c>
      <c r="C17" s="246" t="s">
        <v>351</v>
      </c>
      <c r="D17" s="247">
        <f t="shared" si="0"/>
        <v>2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>
        <v>1</v>
      </c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>
        <v>1</v>
      </c>
      <c r="AI17" s="247"/>
      <c r="AJ17" s="248"/>
    </row>
    <row r="18" spans="2:36" ht="14.25" x14ac:dyDescent="0.2">
      <c r="B18" s="240" t="s">
        <v>367</v>
      </c>
      <c r="C18" s="241" t="s">
        <v>72</v>
      </c>
      <c r="D18" s="242">
        <f t="shared" si="0"/>
        <v>0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4"/>
    </row>
    <row r="19" spans="2:36" ht="14.25" x14ac:dyDescent="0.2">
      <c r="B19" s="240" t="s">
        <v>367</v>
      </c>
      <c r="C19" s="241" t="s">
        <v>73</v>
      </c>
      <c r="D19" s="242">
        <f t="shared" si="0"/>
        <v>19</v>
      </c>
      <c r="E19" s="243">
        <v>1</v>
      </c>
      <c r="F19" s="243">
        <v>1</v>
      </c>
      <c r="G19" s="243"/>
      <c r="H19" s="243"/>
      <c r="I19" s="243">
        <v>1</v>
      </c>
      <c r="J19" s="243">
        <v>1</v>
      </c>
      <c r="K19" s="243">
        <v>1</v>
      </c>
      <c r="L19" s="243"/>
      <c r="M19" s="243"/>
      <c r="N19" s="243"/>
      <c r="O19" s="243">
        <v>1</v>
      </c>
      <c r="P19" s="243"/>
      <c r="Q19" s="243"/>
      <c r="R19" s="243">
        <v>1</v>
      </c>
      <c r="S19" s="243"/>
      <c r="T19" s="243"/>
      <c r="U19" s="243">
        <v>1</v>
      </c>
      <c r="V19" s="243">
        <v>1</v>
      </c>
      <c r="W19" s="243">
        <v>1</v>
      </c>
      <c r="X19" s="243">
        <v>1</v>
      </c>
      <c r="Y19" s="243"/>
      <c r="Z19" s="243">
        <v>1</v>
      </c>
      <c r="AA19" s="243">
        <v>1</v>
      </c>
      <c r="AB19" s="243">
        <v>1</v>
      </c>
      <c r="AC19" s="243"/>
      <c r="AD19" s="243">
        <v>1</v>
      </c>
      <c r="AE19" s="243"/>
      <c r="AF19" s="243">
        <v>1</v>
      </c>
      <c r="AG19" s="243">
        <v>1</v>
      </c>
      <c r="AH19" s="243">
        <v>1</v>
      </c>
      <c r="AI19" s="243"/>
      <c r="AJ19" s="244">
        <v>1</v>
      </c>
    </row>
    <row r="20" spans="2:36" ht="14.25" x14ac:dyDescent="0.2">
      <c r="B20" s="245" t="s">
        <v>367</v>
      </c>
      <c r="C20" s="246" t="s">
        <v>351</v>
      </c>
      <c r="D20" s="247">
        <f t="shared" si="0"/>
        <v>1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>
        <v>1</v>
      </c>
      <c r="AJ20" s="248"/>
    </row>
    <row r="21" spans="2:36" ht="14.25" x14ac:dyDescent="0.2">
      <c r="B21" s="240" t="s">
        <v>45</v>
      </c>
      <c r="C21" s="241" t="s">
        <v>72</v>
      </c>
      <c r="D21" s="242">
        <f t="shared" si="0"/>
        <v>0</v>
      </c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4"/>
    </row>
    <row r="22" spans="2:36" ht="14.25" x14ac:dyDescent="0.2">
      <c r="B22" s="240" t="s">
        <v>45</v>
      </c>
      <c r="C22" s="241" t="s">
        <v>73</v>
      </c>
      <c r="D22" s="242">
        <f t="shared" si="0"/>
        <v>8</v>
      </c>
      <c r="E22" s="243">
        <v>1</v>
      </c>
      <c r="F22" s="243"/>
      <c r="G22" s="243"/>
      <c r="H22" s="243"/>
      <c r="I22" s="243"/>
      <c r="J22" s="243">
        <v>1</v>
      </c>
      <c r="K22" s="243">
        <v>1</v>
      </c>
      <c r="L22" s="243"/>
      <c r="M22" s="243"/>
      <c r="N22" s="243"/>
      <c r="O22" s="243"/>
      <c r="P22" s="243">
        <v>1</v>
      </c>
      <c r="Q22" s="243"/>
      <c r="R22" s="243"/>
      <c r="S22" s="243"/>
      <c r="T22" s="243"/>
      <c r="U22" s="243">
        <v>1</v>
      </c>
      <c r="V22" s="243"/>
      <c r="W22" s="243">
        <v>1</v>
      </c>
      <c r="X22" s="243"/>
      <c r="Y22" s="243"/>
      <c r="Z22" s="243"/>
      <c r="AA22" s="243"/>
      <c r="AB22" s="243"/>
      <c r="AC22" s="243"/>
      <c r="AD22" s="243">
        <v>1</v>
      </c>
      <c r="AE22" s="243"/>
      <c r="AF22" s="243"/>
      <c r="AG22" s="243"/>
      <c r="AH22" s="243">
        <v>1</v>
      </c>
      <c r="AI22" s="243"/>
      <c r="AJ22" s="244"/>
    </row>
    <row r="23" spans="2:36" ht="14.25" x14ac:dyDescent="0.2">
      <c r="B23" s="245" t="s">
        <v>45</v>
      </c>
      <c r="C23" s="246" t="s">
        <v>351</v>
      </c>
      <c r="D23" s="247">
        <f t="shared" si="0"/>
        <v>0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8"/>
    </row>
    <row r="24" spans="2:36" ht="14.25" x14ac:dyDescent="0.2">
      <c r="B24" s="240" t="s">
        <v>46</v>
      </c>
      <c r="C24" s="241" t="s">
        <v>72</v>
      </c>
      <c r="D24" s="242">
        <f t="shared" si="0"/>
        <v>0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4"/>
    </row>
    <row r="25" spans="2:36" ht="14.25" x14ac:dyDescent="0.2">
      <c r="B25" s="240" t="s">
        <v>46</v>
      </c>
      <c r="C25" s="241" t="s">
        <v>73</v>
      </c>
      <c r="D25" s="242">
        <f t="shared" si="0"/>
        <v>7</v>
      </c>
      <c r="E25" s="243">
        <v>1</v>
      </c>
      <c r="F25" s="243"/>
      <c r="G25" s="243"/>
      <c r="H25" s="243"/>
      <c r="I25" s="243"/>
      <c r="J25" s="243">
        <v>1</v>
      </c>
      <c r="K25" s="243"/>
      <c r="L25" s="243"/>
      <c r="M25" s="243"/>
      <c r="N25" s="243"/>
      <c r="O25" s="243"/>
      <c r="P25" s="243">
        <v>1</v>
      </c>
      <c r="Q25" s="243"/>
      <c r="R25" s="243"/>
      <c r="S25" s="243"/>
      <c r="T25" s="243"/>
      <c r="U25" s="243">
        <v>1</v>
      </c>
      <c r="V25" s="243"/>
      <c r="W25" s="243">
        <v>1</v>
      </c>
      <c r="X25" s="243"/>
      <c r="Y25" s="243"/>
      <c r="Z25" s="243"/>
      <c r="AA25" s="243">
        <v>1</v>
      </c>
      <c r="AB25" s="243"/>
      <c r="AC25" s="243"/>
      <c r="AD25" s="243"/>
      <c r="AE25" s="243"/>
      <c r="AF25" s="243"/>
      <c r="AG25" s="243"/>
      <c r="AH25" s="243">
        <v>1</v>
      </c>
      <c r="AI25" s="243"/>
      <c r="AJ25" s="244"/>
    </row>
    <row r="26" spans="2:36" ht="14.25" x14ac:dyDescent="0.2">
      <c r="B26" s="245" t="s">
        <v>46</v>
      </c>
      <c r="C26" s="246" t="s">
        <v>351</v>
      </c>
      <c r="D26" s="247">
        <f t="shared" si="0"/>
        <v>0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8"/>
    </row>
    <row r="27" spans="2:36" ht="14.25" x14ac:dyDescent="0.2">
      <c r="B27" s="240" t="s">
        <v>44</v>
      </c>
      <c r="C27" s="241" t="s">
        <v>72</v>
      </c>
      <c r="D27" s="242">
        <f t="shared" si="0"/>
        <v>0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4"/>
    </row>
    <row r="28" spans="2:36" ht="14.25" x14ac:dyDescent="0.2">
      <c r="B28" s="240" t="s">
        <v>44</v>
      </c>
      <c r="C28" s="241" t="s">
        <v>73</v>
      </c>
      <c r="D28" s="242">
        <f t="shared" si="0"/>
        <v>8</v>
      </c>
      <c r="E28" s="243">
        <v>1</v>
      </c>
      <c r="F28" s="243"/>
      <c r="G28" s="243"/>
      <c r="H28" s="243"/>
      <c r="I28" s="243"/>
      <c r="J28" s="243">
        <v>1</v>
      </c>
      <c r="K28" s="243"/>
      <c r="L28" s="243"/>
      <c r="M28" s="243"/>
      <c r="N28" s="243"/>
      <c r="O28" s="243"/>
      <c r="P28" s="243">
        <v>1</v>
      </c>
      <c r="Q28" s="243">
        <v>1</v>
      </c>
      <c r="R28" s="243"/>
      <c r="S28" s="243"/>
      <c r="T28" s="243">
        <v>1</v>
      </c>
      <c r="U28" s="243">
        <v>1</v>
      </c>
      <c r="V28" s="243"/>
      <c r="W28" s="243">
        <v>1</v>
      </c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>
        <v>1</v>
      </c>
      <c r="AI28" s="243"/>
      <c r="AJ28" s="244"/>
    </row>
    <row r="29" spans="2:36" ht="14.25" x14ac:dyDescent="0.2">
      <c r="B29" s="245" t="s">
        <v>44</v>
      </c>
      <c r="C29" s="246" t="s">
        <v>351</v>
      </c>
      <c r="D29" s="247">
        <f t="shared" si="0"/>
        <v>1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>
        <v>1</v>
      </c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8"/>
    </row>
    <row r="30" spans="2:36" ht="14.25" x14ac:dyDescent="0.2">
      <c r="B30" s="240" t="s">
        <v>41</v>
      </c>
      <c r="C30" s="241" t="s">
        <v>72</v>
      </c>
      <c r="D30" s="242">
        <f t="shared" si="0"/>
        <v>0</v>
      </c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4"/>
    </row>
    <row r="31" spans="2:36" ht="14.25" x14ac:dyDescent="0.2">
      <c r="B31" s="240" t="s">
        <v>41</v>
      </c>
      <c r="C31" s="241" t="s">
        <v>73</v>
      </c>
      <c r="D31" s="242">
        <f t="shared" si="0"/>
        <v>24</v>
      </c>
      <c r="E31" s="243">
        <v>1</v>
      </c>
      <c r="F31" s="243">
        <v>1</v>
      </c>
      <c r="G31" s="243"/>
      <c r="H31" s="243"/>
      <c r="I31" s="243">
        <v>1</v>
      </c>
      <c r="J31" s="243">
        <v>1</v>
      </c>
      <c r="K31" s="243">
        <v>1</v>
      </c>
      <c r="L31" s="243">
        <v>1</v>
      </c>
      <c r="M31" s="243">
        <v>1</v>
      </c>
      <c r="N31" s="243">
        <v>1</v>
      </c>
      <c r="O31" s="243"/>
      <c r="P31" s="243">
        <v>1</v>
      </c>
      <c r="Q31" s="243">
        <v>1</v>
      </c>
      <c r="R31" s="243">
        <v>1</v>
      </c>
      <c r="S31" s="243">
        <v>1</v>
      </c>
      <c r="T31" s="243">
        <v>1</v>
      </c>
      <c r="U31" s="243">
        <v>1</v>
      </c>
      <c r="V31" s="243">
        <v>1</v>
      </c>
      <c r="W31" s="243">
        <v>1</v>
      </c>
      <c r="X31" s="243"/>
      <c r="Y31" s="243"/>
      <c r="Z31" s="243">
        <v>1</v>
      </c>
      <c r="AA31" s="243">
        <v>1</v>
      </c>
      <c r="AB31" s="243">
        <v>1</v>
      </c>
      <c r="AC31" s="243"/>
      <c r="AD31" s="243"/>
      <c r="AE31" s="243"/>
      <c r="AF31" s="243">
        <v>1</v>
      </c>
      <c r="AG31" s="243">
        <v>1</v>
      </c>
      <c r="AH31" s="243">
        <v>1</v>
      </c>
      <c r="AI31" s="243">
        <v>1</v>
      </c>
      <c r="AJ31" s="244">
        <v>1</v>
      </c>
    </row>
    <row r="32" spans="2:36" ht="14.25" x14ac:dyDescent="0.2">
      <c r="B32" s="245" t="s">
        <v>41</v>
      </c>
      <c r="C32" s="246" t="s">
        <v>351</v>
      </c>
      <c r="D32" s="247">
        <f t="shared" si="0"/>
        <v>1</v>
      </c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>
        <v>1</v>
      </c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8"/>
    </row>
    <row r="33" spans="2:36" ht="14.25" x14ac:dyDescent="0.2">
      <c r="B33" s="240" t="s">
        <v>368</v>
      </c>
      <c r="C33" s="241" t="s">
        <v>72</v>
      </c>
      <c r="D33" s="242">
        <f t="shared" si="0"/>
        <v>0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4"/>
    </row>
    <row r="34" spans="2:36" ht="14.25" x14ac:dyDescent="0.2">
      <c r="B34" s="240" t="s">
        <v>368</v>
      </c>
      <c r="C34" s="241" t="s">
        <v>73</v>
      </c>
      <c r="D34" s="242">
        <f t="shared" si="0"/>
        <v>25</v>
      </c>
      <c r="E34" s="243">
        <v>1</v>
      </c>
      <c r="F34" s="243">
        <v>1</v>
      </c>
      <c r="G34" s="243"/>
      <c r="H34" s="243"/>
      <c r="I34" s="243">
        <v>1</v>
      </c>
      <c r="J34" s="243">
        <v>1</v>
      </c>
      <c r="K34" s="243">
        <v>1</v>
      </c>
      <c r="L34" s="243">
        <v>1</v>
      </c>
      <c r="M34" s="243">
        <v>1</v>
      </c>
      <c r="N34" s="243">
        <v>1</v>
      </c>
      <c r="O34" s="243">
        <v>1</v>
      </c>
      <c r="P34" s="243">
        <v>1</v>
      </c>
      <c r="Q34" s="243">
        <v>1</v>
      </c>
      <c r="R34" s="243">
        <v>1</v>
      </c>
      <c r="S34" s="243">
        <v>1</v>
      </c>
      <c r="T34" s="243">
        <v>1</v>
      </c>
      <c r="U34" s="243">
        <v>1</v>
      </c>
      <c r="V34" s="243">
        <v>1</v>
      </c>
      <c r="W34" s="243">
        <v>1</v>
      </c>
      <c r="X34" s="243"/>
      <c r="Y34" s="243"/>
      <c r="Z34" s="243">
        <v>1</v>
      </c>
      <c r="AA34" s="243">
        <v>1</v>
      </c>
      <c r="AB34" s="243">
        <v>1</v>
      </c>
      <c r="AC34" s="243"/>
      <c r="AD34" s="243"/>
      <c r="AE34" s="243"/>
      <c r="AF34" s="243">
        <v>1</v>
      </c>
      <c r="AG34" s="243">
        <v>1</v>
      </c>
      <c r="AH34" s="243">
        <v>1</v>
      </c>
      <c r="AI34" s="243">
        <v>1</v>
      </c>
      <c r="AJ34" s="244">
        <v>1</v>
      </c>
    </row>
    <row r="35" spans="2:36" ht="14.25" x14ac:dyDescent="0.2">
      <c r="B35" s="245" t="s">
        <v>368</v>
      </c>
      <c r="C35" s="246" t="s">
        <v>351</v>
      </c>
      <c r="D35" s="247">
        <f t="shared" si="0"/>
        <v>1</v>
      </c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>
        <v>1</v>
      </c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8"/>
    </row>
    <row r="36" spans="2:36" ht="14.25" x14ac:dyDescent="0.2">
      <c r="B36" s="240" t="s">
        <v>103</v>
      </c>
      <c r="C36" s="241" t="s">
        <v>72</v>
      </c>
      <c r="D36" s="242">
        <f t="shared" si="0"/>
        <v>0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4"/>
    </row>
    <row r="37" spans="2:36" ht="14.25" x14ac:dyDescent="0.2">
      <c r="B37" s="240" t="s">
        <v>103</v>
      </c>
      <c r="C37" s="241" t="s">
        <v>73</v>
      </c>
      <c r="D37" s="242">
        <f t="shared" si="0"/>
        <v>19</v>
      </c>
      <c r="E37" s="243">
        <v>1</v>
      </c>
      <c r="F37" s="243">
        <v>1</v>
      </c>
      <c r="G37" s="243"/>
      <c r="H37" s="243"/>
      <c r="I37" s="243">
        <v>1</v>
      </c>
      <c r="J37" s="243">
        <v>1</v>
      </c>
      <c r="K37" s="243">
        <v>1</v>
      </c>
      <c r="L37" s="243">
        <v>1</v>
      </c>
      <c r="M37" s="243">
        <v>1</v>
      </c>
      <c r="N37" s="243">
        <v>1</v>
      </c>
      <c r="O37" s="243"/>
      <c r="P37" s="243">
        <v>1</v>
      </c>
      <c r="Q37" s="243">
        <v>1</v>
      </c>
      <c r="R37" s="243">
        <v>1</v>
      </c>
      <c r="S37" s="243"/>
      <c r="T37" s="243">
        <v>1</v>
      </c>
      <c r="U37" s="243">
        <v>1</v>
      </c>
      <c r="V37" s="243"/>
      <c r="W37" s="243">
        <v>1</v>
      </c>
      <c r="X37" s="243"/>
      <c r="Y37" s="243"/>
      <c r="Z37" s="243">
        <v>1</v>
      </c>
      <c r="AA37" s="243"/>
      <c r="AB37" s="243">
        <v>1</v>
      </c>
      <c r="AC37" s="243"/>
      <c r="AD37" s="243"/>
      <c r="AE37" s="243"/>
      <c r="AF37" s="243">
        <v>1</v>
      </c>
      <c r="AG37" s="243"/>
      <c r="AH37" s="243">
        <v>1</v>
      </c>
      <c r="AI37" s="243">
        <v>1</v>
      </c>
      <c r="AJ37" s="244"/>
    </row>
    <row r="38" spans="2:36" ht="14.25" x14ac:dyDescent="0.2">
      <c r="B38" s="245" t="s">
        <v>103</v>
      </c>
      <c r="C38" s="246" t="s">
        <v>351</v>
      </c>
      <c r="D38" s="247">
        <f t="shared" si="0"/>
        <v>1</v>
      </c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>
        <v>1</v>
      </c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</row>
    <row r="39" spans="2:36" ht="14.25" x14ac:dyDescent="0.2">
      <c r="B39" s="240" t="s">
        <v>361</v>
      </c>
      <c r="C39" s="241" t="s">
        <v>72</v>
      </c>
      <c r="D39" s="242">
        <f t="shared" si="0"/>
        <v>0</v>
      </c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</row>
    <row r="40" spans="2:36" ht="14.25" x14ac:dyDescent="0.2">
      <c r="B40" s="240" t="s">
        <v>361</v>
      </c>
      <c r="C40" s="241" t="s">
        <v>73</v>
      </c>
      <c r="D40" s="242">
        <f t="shared" si="0"/>
        <v>19</v>
      </c>
      <c r="E40" s="243">
        <v>1</v>
      </c>
      <c r="F40" s="243"/>
      <c r="G40" s="243"/>
      <c r="H40" s="243"/>
      <c r="I40" s="243">
        <v>1</v>
      </c>
      <c r="J40" s="243">
        <v>1</v>
      </c>
      <c r="K40" s="243">
        <v>1</v>
      </c>
      <c r="L40" s="243">
        <v>1</v>
      </c>
      <c r="M40" s="243"/>
      <c r="N40" s="243">
        <v>1</v>
      </c>
      <c r="O40" s="243"/>
      <c r="P40" s="243">
        <v>1</v>
      </c>
      <c r="Q40" s="243">
        <v>1</v>
      </c>
      <c r="R40" s="243">
        <v>1</v>
      </c>
      <c r="S40" s="243">
        <v>1</v>
      </c>
      <c r="T40" s="243">
        <v>1</v>
      </c>
      <c r="U40" s="243">
        <v>1</v>
      </c>
      <c r="V40" s="243">
        <v>1</v>
      </c>
      <c r="W40" s="243">
        <v>1</v>
      </c>
      <c r="X40" s="243"/>
      <c r="Y40" s="243"/>
      <c r="Z40" s="243">
        <v>1</v>
      </c>
      <c r="AA40" s="243"/>
      <c r="AB40" s="243">
        <v>1</v>
      </c>
      <c r="AC40" s="243"/>
      <c r="AD40" s="243"/>
      <c r="AE40" s="243"/>
      <c r="AF40" s="243">
        <v>1</v>
      </c>
      <c r="AG40" s="243"/>
      <c r="AH40" s="243">
        <v>1</v>
      </c>
      <c r="AI40" s="243">
        <v>1</v>
      </c>
      <c r="AJ40" s="244"/>
    </row>
    <row r="41" spans="2:36" ht="14.25" x14ac:dyDescent="0.2">
      <c r="B41" s="245" t="s">
        <v>361</v>
      </c>
      <c r="C41" s="246" t="s">
        <v>351</v>
      </c>
      <c r="D41" s="247">
        <f t="shared" si="0"/>
        <v>1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>
        <v>1</v>
      </c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</row>
    <row r="42" spans="2:36" ht="14.25" x14ac:dyDescent="0.2">
      <c r="B42" s="240" t="s">
        <v>362</v>
      </c>
      <c r="C42" s="241" t="s">
        <v>72</v>
      </c>
      <c r="D42" s="242">
        <f t="shared" si="0"/>
        <v>0</v>
      </c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</row>
    <row r="43" spans="2:36" ht="14.25" x14ac:dyDescent="0.2">
      <c r="B43" s="240" t="s">
        <v>362</v>
      </c>
      <c r="C43" s="241" t="s">
        <v>73</v>
      </c>
      <c r="D43" s="242">
        <f t="shared" si="0"/>
        <v>18</v>
      </c>
      <c r="E43" s="243">
        <v>1</v>
      </c>
      <c r="F43" s="243"/>
      <c r="G43" s="243"/>
      <c r="H43" s="243"/>
      <c r="I43" s="243">
        <v>1</v>
      </c>
      <c r="J43" s="243"/>
      <c r="K43" s="243">
        <v>1</v>
      </c>
      <c r="L43" s="243">
        <v>1</v>
      </c>
      <c r="M43" s="243"/>
      <c r="N43" s="243">
        <v>1</v>
      </c>
      <c r="O43" s="243">
        <v>1</v>
      </c>
      <c r="P43" s="243">
        <v>1</v>
      </c>
      <c r="Q43" s="243"/>
      <c r="R43" s="243">
        <v>1</v>
      </c>
      <c r="S43" s="243">
        <v>1</v>
      </c>
      <c r="T43" s="243"/>
      <c r="U43" s="243">
        <v>1</v>
      </c>
      <c r="V43" s="243"/>
      <c r="W43" s="243">
        <v>1</v>
      </c>
      <c r="X43" s="243"/>
      <c r="Y43" s="243"/>
      <c r="Z43" s="243">
        <v>1</v>
      </c>
      <c r="AA43" s="243">
        <v>1</v>
      </c>
      <c r="AB43" s="243">
        <v>1</v>
      </c>
      <c r="AC43" s="243"/>
      <c r="AD43" s="243"/>
      <c r="AE43" s="243"/>
      <c r="AF43" s="243">
        <v>1</v>
      </c>
      <c r="AG43" s="243"/>
      <c r="AH43" s="243">
        <v>1</v>
      </c>
      <c r="AI43" s="243">
        <v>1</v>
      </c>
      <c r="AJ43" s="244">
        <v>1</v>
      </c>
    </row>
    <row r="44" spans="2:36" ht="14.25" x14ac:dyDescent="0.2">
      <c r="B44" s="245" t="s">
        <v>362</v>
      </c>
      <c r="C44" s="246" t="s">
        <v>351</v>
      </c>
      <c r="D44" s="247">
        <f t="shared" si="0"/>
        <v>0</v>
      </c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</row>
    <row r="45" spans="2:36" ht="14.25" x14ac:dyDescent="0.2">
      <c r="B45" s="240" t="s">
        <v>104</v>
      </c>
      <c r="C45" s="241" t="s">
        <v>72</v>
      </c>
      <c r="D45" s="242">
        <f t="shared" si="0"/>
        <v>1</v>
      </c>
      <c r="E45" s="243"/>
      <c r="F45" s="243">
        <v>1</v>
      </c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</row>
    <row r="46" spans="2:36" ht="14.25" x14ac:dyDescent="0.2">
      <c r="B46" s="240" t="s">
        <v>104</v>
      </c>
      <c r="C46" s="241" t="s">
        <v>73</v>
      </c>
      <c r="D46" s="242">
        <f t="shared" si="0"/>
        <v>10</v>
      </c>
      <c r="E46" s="243">
        <v>1</v>
      </c>
      <c r="F46" s="243"/>
      <c r="G46" s="243"/>
      <c r="H46" s="243"/>
      <c r="I46" s="243"/>
      <c r="J46" s="243">
        <v>1</v>
      </c>
      <c r="K46" s="243"/>
      <c r="L46" s="243"/>
      <c r="M46" s="243"/>
      <c r="N46" s="243">
        <v>1</v>
      </c>
      <c r="O46" s="243"/>
      <c r="P46" s="243">
        <v>1</v>
      </c>
      <c r="Q46" s="243"/>
      <c r="R46" s="243"/>
      <c r="S46" s="243"/>
      <c r="T46" s="243"/>
      <c r="U46" s="243">
        <v>1</v>
      </c>
      <c r="V46" s="243"/>
      <c r="W46" s="243">
        <v>1</v>
      </c>
      <c r="X46" s="243"/>
      <c r="Y46" s="243"/>
      <c r="Z46" s="243">
        <v>1</v>
      </c>
      <c r="AA46" s="243"/>
      <c r="AB46" s="243"/>
      <c r="AC46" s="243"/>
      <c r="AD46" s="243"/>
      <c r="AE46" s="243"/>
      <c r="AF46" s="243">
        <v>1</v>
      </c>
      <c r="AG46" s="243"/>
      <c r="AH46" s="243">
        <v>1</v>
      </c>
      <c r="AI46" s="243">
        <v>1</v>
      </c>
      <c r="AJ46" s="244"/>
    </row>
    <row r="47" spans="2:36" ht="14.25" x14ac:dyDescent="0.2">
      <c r="B47" s="245" t="s">
        <v>104</v>
      </c>
      <c r="C47" s="246" t="s">
        <v>351</v>
      </c>
      <c r="D47" s="247">
        <f t="shared" si="0"/>
        <v>0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8"/>
    </row>
    <row r="48" spans="2:36" ht="14.25" x14ac:dyDescent="0.2">
      <c r="B48" s="240" t="s">
        <v>363</v>
      </c>
      <c r="C48" s="241" t="s">
        <v>72</v>
      </c>
      <c r="D48" s="242">
        <f t="shared" si="0"/>
        <v>10</v>
      </c>
      <c r="E48" s="243"/>
      <c r="F48" s="243"/>
      <c r="G48" s="243"/>
      <c r="H48" s="243"/>
      <c r="I48" s="243"/>
      <c r="J48" s="243"/>
      <c r="K48" s="243">
        <v>1</v>
      </c>
      <c r="L48" s="243"/>
      <c r="M48" s="243"/>
      <c r="N48" s="243">
        <v>1</v>
      </c>
      <c r="O48" s="243">
        <v>1</v>
      </c>
      <c r="P48" s="243">
        <v>1</v>
      </c>
      <c r="Q48" s="243"/>
      <c r="R48" s="243">
        <v>1</v>
      </c>
      <c r="S48" s="243">
        <v>1</v>
      </c>
      <c r="T48" s="243"/>
      <c r="U48" s="243">
        <v>1</v>
      </c>
      <c r="V48" s="243"/>
      <c r="W48" s="243">
        <v>1</v>
      </c>
      <c r="X48" s="243"/>
      <c r="Y48" s="243"/>
      <c r="Z48" s="243"/>
      <c r="AA48" s="243"/>
      <c r="AB48" s="243">
        <v>1</v>
      </c>
      <c r="AC48" s="243"/>
      <c r="AD48" s="243"/>
      <c r="AE48" s="243"/>
      <c r="AF48" s="243"/>
      <c r="AG48" s="243"/>
      <c r="AH48" s="243">
        <v>1</v>
      </c>
      <c r="AI48" s="243"/>
      <c r="AJ48" s="244"/>
    </row>
    <row r="49" spans="2:41" ht="14.25" x14ac:dyDescent="0.2">
      <c r="B49" s="240" t="s">
        <v>363</v>
      </c>
      <c r="C49" s="241" t="s">
        <v>73</v>
      </c>
      <c r="D49" s="242">
        <f t="shared" si="0"/>
        <v>5</v>
      </c>
      <c r="E49" s="243">
        <v>1</v>
      </c>
      <c r="F49" s="243"/>
      <c r="G49" s="243"/>
      <c r="H49" s="243"/>
      <c r="I49" s="243"/>
      <c r="J49" s="243">
        <v>1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>
        <v>1</v>
      </c>
      <c r="AA49" s="243"/>
      <c r="AB49" s="243"/>
      <c r="AC49" s="243"/>
      <c r="AD49" s="243"/>
      <c r="AE49" s="243"/>
      <c r="AF49" s="243">
        <v>1</v>
      </c>
      <c r="AG49" s="243"/>
      <c r="AH49" s="243"/>
      <c r="AI49" s="243">
        <v>1</v>
      </c>
      <c r="AJ49" s="244"/>
    </row>
    <row r="50" spans="2:41" ht="14.25" x14ac:dyDescent="0.2">
      <c r="B50" s="245" t="s">
        <v>363</v>
      </c>
      <c r="C50" s="246" t="s">
        <v>351</v>
      </c>
      <c r="D50" s="247">
        <f t="shared" si="0"/>
        <v>1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>
        <v>1</v>
      </c>
      <c r="AB50" s="247"/>
      <c r="AC50" s="247"/>
      <c r="AD50" s="247"/>
      <c r="AE50" s="247"/>
      <c r="AF50" s="247"/>
      <c r="AG50" s="247"/>
      <c r="AH50" s="247"/>
      <c r="AI50" s="247"/>
      <c r="AJ50" s="248"/>
    </row>
    <row r="51" spans="2:41" x14ac:dyDescent="0.2">
      <c r="B51" s="239" t="s">
        <v>372</v>
      </c>
      <c r="C51" s="239"/>
      <c r="D51" s="239"/>
      <c r="E51" s="239">
        <f t="shared" ref="E51:AJ51" si="1">IF(SUM(E6:E50)&gt;0,SUM(E6:E50),"")</f>
        <v>15</v>
      </c>
      <c r="F51" s="239">
        <f t="shared" si="1"/>
        <v>9</v>
      </c>
      <c r="G51" s="239" t="str">
        <f t="shared" si="1"/>
        <v/>
      </c>
      <c r="H51" s="239" t="str">
        <f t="shared" si="1"/>
        <v/>
      </c>
      <c r="I51" s="239">
        <f t="shared" si="1"/>
        <v>10</v>
      </c>
      <c r="J51" s="239">
        <f t="shared" si="1"/>
        <v>13</v>
      </c>
      <c r="K51" s="239">
        <f t="shared" si="1"/>
        <v>12</v>
      </c>
      <c r="L51" s="239">
        <f t="shared" si="1"/>
        <v>7</v>
      </c>
      <c r="M51" s="239">
        <f t="shared" si="1"/>
        <v>4</v>
      </c>
      <c r="N51" s="239">
        <f t="shared" si="1"/>
        <v>10</v>
      </c>
      <c r="O51" s="239">
        <f t="shared" si="1"/>
        <v>8</v>
      </c>
      <c r="P51" s="239">
        <f t="shared" si="1"/>
        <v>14</v>
      </c>
      <c r="Q51" s="239">
        <f t="shared" si="1"/>
        <v>16</v>
      </c>
      <c r="R51" s="239">
        <f t="shared" si="1"/>
        <v>10</v>
      </c>
      <c r="S51" s="239">
        <f t="shared" si="1"/>
        <v>9</v>
      </c>
      <c r="T51" s="239">
        <f t="shared" si="1"/>
        <v>9</v>
      </c>
      <c r="U51" s="239">
        <f t="shared" si="1"/>
        <v>15</v>
      </c>
      <c r="V51" s="239">
        <f t="shared" si="1"/>
        <v>7</v>
      </c>
      <c r="W51" s="239">
        <f t="shared" si="1"/>
        <v>15</v>
      </c>
      <c r="X51" s="239">
        <f t="shared" si="1"/>
        <v>3</v>
      </c>
      <c r="Y51" s="239" t="str">
        <f t="shared" si="1"/>
        <v/>
      </c>
      <c r="Z51" s="239">
        <f t="shared" si="1"/>
        <v>12</v>
      </c>
      <c r="AA51" s="239">
        <f t="shared" si="1"/>
        <v>8</v>
      </c>
      <c r="AB51" s="239">
        <f t="shared" si="1"/>
        <v>11</v>
      </c>
      <c r="AC51" s="239" t="str">
        <f t="shared" si="1"/>
        <v/>
      </c>
      <c r="AD51" s="239">
        <f t="shared" si="1"/>
        <v>4</v>
      </c>
      <c r="AE51" s="239" t="str">
        <f t="shared" si="1"/>
        <v/>
      </c>
      <c r="AF51" s="239">
        <f t="shared" si="1"/>
        <v>12</v>
      </c>
      <c r="AG51" s="239">
        <f t="shared" si="1"/>
        <v>7</v>
      </c>
      <c r="AH51" s="239">
        <f t="shared" si="1"/>
        <v>17</v>
      </c>
      <c r="AI51" s="239">
        <f t="shared" si="1"/>
        <v>11</v>
      </c>
      <c r="AJ51" s="239">
        <f t="shared" si="1"/>
        <v>8</v>
      </c>
    </row>
    <row r="52" spans="2:41" x14ac:dyDescent="0.2">
      <c r="B52" s="2" t="s">
        <v>371</v>
      </c>
      <c r="C52" s="2">
        <f>COUNT(E51:AJ51)</f>
        <v>27</v>
      </c>
    </row>
    <row r="55" spans="2:41" ht="15" x14ac:dyDescent="0.2">
      <c r="B55" s="51" t="s">
        <v>502</v>
      </c>
    </row>
    <row r="56" spans="2:41" ht="45" x14ac:dyDescent="0.2">
      <c r="B56" s="169" t="s">
        <v>502</v>
      </c>
      <c r="C56" s="170" t="s">
        <v>503</v>
      </c>
      <c r="D56" s="169" t="s">
        <v>0</v>
      </c>
      <c r="E56" s="169" t="s">
        <v>3</v>
      </c>
      <c r="F56" s="170" t="s">
        <v>4</v>
      </c>
      <c r="G56" s="169" t="s">
        <v>5</v>
      </c>
      <c r="H56" s="170" t="s">
        <v>6</v>
      </c>
      <c r="I56" s="169" t="s">
        <v>7</v>
      </c>
      <c r="J56" s="170" t="s">
        <v>8</v>
      </c>
      <c r="K56" s="169" t="s">
        <v>9</v>
      </c>
      <c r="L56" s="170" t="s">
        <v>10</v>
      </c>
      <c r="M56" s="169" t="s">
        <v>11</v>
      </c>
      <c r="N56" s="170" t="s">
        <v>12</v>
      </c>
      <c r="O56" s="169" t="s">
        <v>13</v>
      </c>
      <c r="P56" s="170" t="s">
        <v>14</v>
      </c>
      <c r="Q56" s="169" t="s">
        <v>15</v>
      </c>
      <c r="R56" s="170" t="s">
        <v>16</v>
      </c>
      <c r="S56" s="169" t="s">
        <v>17</v>
      </c>
      <c r="T56" s="170" t="s">
        <v>18</v>
      </c>
      <c r="U56" s="169" t="s">
        <v>19</v>
      </c>
      <c r="V56" s="170" t="s">
        <v>20</v>
      </c>
      <c r="W56" s="169" t="s">
        <v>21</v>
      </c>
      <c r="X56" s="170" t="s">
        <v>22</v>
      </c>
      <c r="Y56" s="169" t="s">
        <v>23</v>
      </c>
      <c r="Z56" s="170" t="s">
        <v>24</v>
      </c>
      <c r="AA56" s="169" t="s">
        <v>25</v>
      </c>
      <c r="AB56" s="170" t="s">
        <v>99</v>
      </c>
      <c r="AC56" s="169" t="s">
        <v>26</v>
      </c>
      <c r="AD56" s="170" t="s">
        <v>27</v>
      </c>
      <c r="AE56" s="169" t="s">
        <v>28</v>
      </c>
      <c r="AF56" s="170" t="s">
        <v>29</v>
      </c>
      <c r="AG56" s="169" t="s">
        <v>30</v>
      </c>
      <c r="AH56" s="170" t="s">
        <v>31</v>
      </c>
      <c r="AI56" s="169" t="s">
        <v>32</v>
      </c>
      <c r="AJ56" s="170" t="s">
        <v>33</v>
      </c>
      <c r="AK56" s="3"/>
      <c r="AM56" s="4"/>
      <c r="AN56" s="4"/>
      <c r="AO56" s="4"/>
    </row>
    <row r="57" spans="2:41" ht="14.25" x14ac:dyDescent="0.2">
      <c r="B57" s="240" t="s">
        <v>505</v>
      </c>
      <c r="C57" s="241" t="s">
        <v>503</v>
      </c>
      <c r="D57" s="242">
        <f>SUM(E57:AJ57)</f>
        <v>16</v>
      </c>
      <c r="E57" s="243">
        <v>1</v>
      </c>
      <c r="F57" s="243"/>
      <c r="G57" s="243"/>
      <c r="H57" s="243"/>
      <c r="I57" s="243"/>
      <c r="J57" s="243">
        <v>1</v>
      </c>
      <c r="K57" s="243">
        <v>1</v>
      </c>
      <c r="L57" s="243">
        <v>1</v>
      </c>
      <c r="M57" s="243">
        <v>1</v>
      </c>
      <c r="N57" s="243"/>
      <c r="O57" s="243"/>
      <c r="P57" s="243">
        <v>1</v>
      </c>
      <c r="Q57" s="243"/>
      <c r="R57" s="243">
        <v>1</v>
      </c>
      <c r="S57" s="243"/>
      <c r="T57" s="243"/>
      <c r="U57" s="243">
        <v>1</v>
      </c>
      <c r="V57" s="243"/>
      <c r="W57" s="243"/>
      <c r="X57" s="243">
        <v>1</v>
      </c>
      <c r="Y57" s="243"/>
      <c r="Z57" s="243">
        <v>1</v>
      </c>
      <c r="AA57" s="243">
        <v>1</v>
      </c>
      <c r="AB57" s="243">
        <v>1</v>
      </c>
      <c r="AC57" s="243"/>
      <c r="AD57" s="243">
        <v>1</v>
      </c>
      <c r="AE57" s="243"/>
      <c r="AF57" s="243"/>
      <c r="AG57" s="243">
        <v>1</v>
      </c>
      <c r="AH57" s="243">
        <v>1</v>
      </c>
      <c r="AI57" s="243"/>
      <c r="AJ57" s="244">
        <v>1</v>
      </c>
    </row>
    <row r="58" spans="2:41" ht="14.25" x14ac:dyDescent="0.2">
      <c r="B58" s="240" t="s">
        <v>505</v>
      </c>
      <c r="C58" s="241" t="s">
        <v>504</v>
      </c>
      <c r="D58" s="242">
        <f t="shared" ref="D58" si="2">SUM(E58:AJ58)</f>
        <v>9</v>
      </c>
      <c r="E58" s="243"/>
      <c r="F58" s="243">
        <v>1</v>
      </c>
      <c r="G58" s="243"/>
      <c r="H58" s="243"/>
      <c r="I58" s="243"/>
      <c r="J58" s="243"/>
      <c r="K58" s="243"/>
      <c r="L58" s="243"/>
      <c r="M58" s="243"/>
      <c r="N58" s="243">
        <v>1</v>
      </c>
      <c r="O58" s="243"/>
      <c r="P58" s="243"/>
      <c r="Q58" s="243">
        <v>1</v>
      </c>
      <c r="R58" s="243"/>
      <c r="S58" s="243">
        <v>1</v>
      </c>
      <c r="T58" s="243">
        <v>1</v>
      </c>
      <c r="U58" s="243"/>
      <c r="V58" s="243">
        <v>1</v>
      </c>
      <c r="W58" s="243">
        <v>1</v>
      </c>
      <c r="X58" s="243"/>
      <c r="Y58" s="243"/>
      <c r="Z58" s="243"/>
      <c r="AA58" s="243"/>
      <c r="AB58" s="243"/>
      <c r="AC58" s="243"/>
      <c r="AD58" s="243"/>
      <c r="AE58" s="243"/>
      <c r="AF58" s="243">
        <v>1</v>
      </c>
      <c r="AG58" s="243"/>
      <c r="AH58" s="243"/>
      <c r="AI58" s="243">
        <v>1</v>
      </c>
      <c r="AJ58" s="244"/>
    </row>
    <row r="59" spans="2:41" x14ac:dyDescent="0.2">
      <c r="B59" s="2" t="s">
        <v>372</v>
      </c>
      <c r="D59">
        <f>SUM(D57:D58)</f>
        <v>25</v>
      </c>
    </row>
    <row r="60" spans="2:41" x14ac:dyDescent="0.2">
      <c r="D60" s="22">
        <f>D57/D59</f>
        <v>0.64</v>
      </c>
      <c r="E60" s="16" t="s">
        <v>509</v>
      </c>
    </row>
    <row r="62" spans="2:41" ht="15" x14ac:dyDescent="0.2">
      <c r="B62" s="51" t="s">
        <v>508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37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41" ht="45" x14ac:dyDescent="0.2">
      <c r="B63" s="169" t="s">
        <v>508</v>
      </c>
      <c r="C63" s="170" t="s">
        <v>503</v>
      </c>
      <c r="D63" s="169" t="s">
        <v>0</v>
      </c>
      <c r="E63" s="169" t="s">
        <v>3</v>
      </c>
      <c r="F63" s="170" t="s">
        <v>4</v>
      </c>
      <c r="G63" s="169" t="s">
        <v>5</v>
      </c>
      <c r="H63" s="170" t="s">
        <v>6</v>
      </c>
      <c r="I63" s="169" t="s">
        <v>7</v>
      </c>
      <c r="J63" s="170" t="s">
        <v>8</v>
      </c>
      <c r="K63" s="169" t="s">
        <v>9</v>
      </c>
      <c r="L63" s="170" t="s">
        <v>10</v>
      </c>
      <c r="M63" s="169" t="s">
        <v>11</v>
      </c>
      <c r="N63" s="170" t="s">
        <v>12</v>
      </c>
      <c r="O63" s="169" t="s">
        <v>13</v>
      </c>
      <c r="P63" s="170" t="s">
        <v>14</v>
      </c>
      <c r="Q63" s="169" t="s">
        <v>15</v>
      </c>
      <c r="R63" s="170" t="s">
        <v>16</v>
      </c>
      <c r="S63" s="169" t="s">
        <v>17</v>
      </c>
      <c r="T63" s="170" t="s">
        <v>18</v>
      </c>
      <c r="U63" s="169" t="s">
        <v>19</v>
      </c>
      <c r="V63" s="170" t="s">
        <v>20</v>
      </c>
      <c r="W63" s="169" t="s">
        <v>21</v>
      </c>
      <c r="X63" s="170" t="s">
        <v>22</v>
      </c>
      <c r="Y63" s="169" t="s">
        <v>23</v>
      </c>
      <c r="Z63" s="170" t="s">
        <v>24</v>
      </c>
      <c r="AA63" s="169" t="s">
        <v>25</v>
      </c>
      <c r="AB63" s="170" t="s">
        <v>99</v>
      </c>
      <c r="AC63" s="169" t="s">
        <v>26</v>
      </c>
      <c r="AD63" s="170" t="s">
        <v>27</v>
      </c>
      <c r="AE63" s="169" t="s">
        <v>28</v>
      </c>
      <c r="AF63" s="170" t="s">
        <v>29</v>
      </c>
      <c r="AG63" s="169" t="s">
        <v>30</v>
      </c>
      <c r="AH63" s="170" t="s">
        <v>31</v>
      </c>
      <c r="AI63" s="169" t="s">
        <v>32</v>
      </c>
      <c r="AJ63" s="170" t="s">
        <v>33</v>
      </c>
    </row>
    <row r="64" spans="2:41" ht="14.25" x14ac:dyDescent="0.2">
      <c r="B64" s="240" t="s">
        <v>506</v>
      </c>
      <c r="C64" s="241"/>
      <c r="D64" s="242">
        <f>SUM(E64:AJ64)</f>
        <v>6</v>
      </c>
      <c r="E64" s="243"/>
      <c r="F64" s="243"/>
      <c r="G64" s="243"/>
      <c r="H64" s="243"/>
      <c r="I64" s="243"/>
      <c r="J64" s="243"/>
      <c r="K64" s="243"/>
      <c r="L64" s="243">
        <v>1</v>
      </c>
      <c r="M64" s="243"/>
      <c r="N64" s="243">
        <v>1</v>
      </c>
      <c r="O64" s="243">
        <v>1</v>
      </c>
      <c r="P64" s="243"/>
      <c r="Q64" s="243"/>
      <c r="R64" s="243">
        <v>1</v>
      </c>
      <c r="S64" s="243"/>
      <c r="T64" s="243"/>
      <c r="U64" s="243"/>
      <c r="V64" s="243">
        <v>1</v>
      </c>
      <c r="W64" s="243">
        <v>1</v>
      </c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4"/>
    </row>
    <row r="65" spans="2:36" ht="14.25" x14ac:dyDescent="0.2">
      <c r="B65" s="240" t="s">
        <v>507</v>
      </c>
      <c r="C65" s="241"/>
      <c r="D65" s="242">
        <f>SUM(E65:AJ65)</f>
        <v>16</v>
      </c>
      <c r="E65" s="243">
        <v>1</v>
      </c>
      <c r="F65" s="243">
        <v>1</v>
      </c>
      <c r="G65" s="243"/>
      <c r="H65" s="243"/>
      <c r="I65" s="243">
        <v>1</v>
      </c>
      <c r="J65" s="243">
        <v>1</v>
      </c>
      <c r="K65" s="243">
        <v>1</v>
      </c>
      <c r="L65" s="243"/>
      <c r="M65" s="243"/>
      <c r="N65" s="243"/>
      <c r="O65" s="243"/>
      <c r="P65" s="243">
        <v>1</v>
      </c>
      <c r="Q65" s="243">
        <v>1</v>
      </c>
      <c r="R65" s="243"/>
      <c r="S65" s="243">
        <v>1</v>
      </c>
      <c r="T65" s="243">
        <v>1</v>
      </c>
      <c r="U65" s="243"/>
      <c r="V65" s="243"/>
      <c r="W65" s="243"/>
      <c r="X65" s="243"/>
      <c r="Y65" s="243"/>
      <c r="Z65" s="243">
        <v>1</v>
      </c>
      <c r="AA65" s="243">
        <v>1</v>
      </c>
      <c r="AB65" s="243"/>
      <c r="AC65" s="243"/>
      <c r="AD65" s="243">
        <v>1</v>
      </c>
      <c r="AE65" s="243"/>
      <c r="AF65" s="243">
        <v>1</v>
      </c>
      <c r="AG65" s="243"/>
      <c r="AH65" s="243">
        <v>1</v>
      </c>
      <c r="AI65" s="243">
        <v>1</v>
      </c>
      <c r="AJ65" s="244">
        <v>1</v>
      </c>
    </row>
    <row r="66" spans="2:36" x14ac:dyDescent="0.2">
      <c r="B66" s="2" t="s">
        <v>372</v>
      </c>
      <c r="D66">
        <f>SUM(D64:D65)</f>
        <v>22</v>
      </c>
    </row>
    <row r="67" spans="2:36" x14ac:dyDescent="0.2">
      <c r="D67" s="22">
        <f>D64/D66</f>
        <v>0.27272727272727271</v>
      </c>
      <c r="E67" s="16" t="s">
        <v>510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00B050"/>
  </sheetPr>
  <dimension ref="A1:AP22"/>
  <sheetViews>
    <sheetView showGridLines="0" workbookViewId="0">
      <selection activeCell="E6" sqref="E6"/>
    </sheetView>
  </sheetViews>
  <sheetFormatPr defaultColWidth="0" defaultRowHeight="12.75" zeroHeight="1" x14ac:dyDescent="0.2"/>
  <cols>
    <col min="1" max="1" width="3.7109375" customWidth="1"/>
    <col min="2" max="2" width="12.42578125" customWidth="1"/>
    <col min="3" max="3" width="41.85546875" customWidth="1"/>
    <col min="4" max="5" width="12" customWidth="1"/>
    <col min="6" max="7" width="18.85546875" customWidth="1"/>
    <col min="8" max="10" width="12" customWidth="1"/>
    <col min="11" max="11" width="3.7109375" customWidth="1"/>
    <col min="12" max="12" width="31.85546875" hidden="1" customWidth="1"/>
    <col min="13" max="13" width="43.85546875" hidden="1" customWidth="1"/>
    <col min="14" max="16384" width="9.140625" hidden="1"/>
  </cols>
  <sheetData>
    <row r="1" spans="2:42" ht="21" customHeight="1" x14ac:dyDescent="0.2">
      <c r="B1" s="51" t="s">
        <v>212</v>
      </c>
      <c r="E1" s="69"/>
      <c r="F1" s="69"/>
      <c r="G1" s="20"/>
      <c r="H1" s="16"/>
      <c r="I1" s="70"/>
      <c r="K1" s="13"/>
      <c r="L1" s="18"/>
      <c r="M1" s="18"/>
      <c r="N1" s="18"/>
      <c r="O1" s="18"/>
      <c r="P1" s="13"/>
      <c r="Q1" s="18"/>
      <c r="R1" s="25"/>
      <c r="S1" s="18"/>
      <c r="T1" s="18"/>
      <c r="U1" s="18"/>
      <c r="V1" s="13"/>
      <c r="W1" s="13"/>
      <c r="X1" s="13"/>
      <c r="Y1" s="13"/>
      <c r="Z1" s="18"/>
      <c r="AA1" s="13"/>
      <c r="AB1" s="18"/>
      <c r="AC1" s="18"/>
      <c r="AD1" s="18"/>
      <c r="AE1" s="13"/>
      <c r="AF1" s="18"/>
      <c r="AG1" s="13"/>
      <c r="AH1" s="18"/>
      <c r="AI1" s="13"/>
      <c r="AJ1" s="18"/>
      <c r="AK1" s="13"/>
      <c r="AL1" s="13"/>
      <c r="AM1" s="13"/>
      <c r="AN1" s="13"/>
      <c r="AP1" s="69"/>
    </row>
    <row r="2" spans="2:42" s="15" customFormat="1" ht="21" customHeight="1" x14ac:dyDescent="0.2">
      <c r="B2" s="44" t="s">
        <v>330</v>
      </c>
      <c r="E2" s="56"/>
      <c r="F2" s="56"/>
      <c r="H2" s="17"/>
      <c r="I2" s="71"/>
      <c r="AP2" s="56"/>
    </row>
    <row r="3" spans="2:42" ht="15.75" x14ac:dyDescent="0.25">
      <c r="B3" s="5" t="s">
        <v>313</v>
      </c>
      <c r="C3" s="5"/>
    </row>
    <row r="4" spans="2:42" ht="15" x14ac:dyDescent="0.2">
      <c r="B4" s="309"/>
      <c r="C4" s="309"/>
      <c r="D4" s="323" t="s">
        <v>496</v>
      </c>
      <c r="E4" s="324"/>
      <c r="F4" s="324"/>
      <c r="G4" s="325"/>
      <c r="H4" s="323">
        <v>2019</v>
      </c>
      <c r="I4" s="324"/>
      <c r="J4" s="324"/>
    </row>
    <row r="5" spans="2:42" ht="55.5" customHeight="1" x14ac:dyDescent="0.2">
      <c r="B5" s="309" t="s">
        <v>315</v>
      </c>
      <c r="C5" s="309" t="s">
        <v>62</v>
      </c>
      <c r="D5" s="253" t="s">
        <v>489</v>
      </c>
      <c r="E5" s="253" t="s">
        <v>490</v>
      </c>
      <c r="F5" s="253" t="s">
        <v>491</v>
      </c>
      <c r="G5" s="253" t="s">
        <v>492</v>
      </c>
      <c r="H5" s="253" t="s">
        <v>493</v>
      </c>
      <c r="I5" s="253" t="s">
        <v>494</v>
      </c>
      <c r="J5" s="310" t="s">
        <v>495</v>
      </c>
    </row>
    <row r="6" spans="2:42" ht="20.25" customHeight="1" x14ac:dyDescent="0.2">
      <c r="B6" s="308" t="s">
        <v>59</v>
      </c>
      <c r="C6" s="312" t="str">
        <f>'Charges Data'!$B$105</f>
        <v>Gym and swim - Sports Centre</v>
      </c>
      <c r="D6" s="130" t="s">
        <v>112</v>
      </c>
      <c r="E6" s="109">
        <f>'Charges Data'!H105</f>
        <v>195</v>
      </c>
      <c r="F6" s="130" t="s">
        <v>112</v>
      </c>
      <c r="G6" s="130" t="s">
        <v>112</v>
      </c>
      <c r="H6" s="130">
        <f>'Charges Data'!G105</f>
        <v>100</v>
      </c>
      <c r="I6" s="130">
        <f>'Charges Data'!I105</f>
        <v>290</v>
      </c>
      <c r="J6" s="311">
        <f>'Charges Data'!F105</f>
        <v>2</v>
      </c>
    </row>
    <row r="7" spans="2:42" ht="20.25" customHeight="1" x14ac:dyDescent="0.2">
      <c r="B7" s="308"/>
      <c r="C7" s="312" t="str">
        <f>'Charges Data'!$B$117</f>
        <v>Gym, swim and health suite Sports Centre</v>
      </c>
      <c r="D7" s="130" t="s">
        <v>112</v>
      </c>
      <c r="E7" s="109">
        <f>'Charges Data'!H117</f>
        <v>345</v>
      </c>
      <c r="F7" s="130" t="s">
        <v>112</v>
      </c>
      <c r="G7" s="130" t="s">
        <v>112</v>
      </c>
      <c r="H7" s="130">
        <f>'Charges Data'!G117</f>
        <v>345</v>
      </c>
      <c r="I7" s="130">
        <f>'Charges Data'!I117</f>
        <v>345</v>
      </c>
      <c r="J7" s="311">
        <f>'Charges Data'!F117</f>
        <v>1</v>
      </c>
    </row>
    <row r="8" spans="2:42" ht="20.25" customHeight="1" x14ac:dyDescent="0.2">
      <c r="B8" s="308"/>
      <c r="C8" s="312" t="str">
        <f>'Charges Data'!$B$129</f>
        <v>Gym, swim and fitness classes - Sports Centre</v>
      </c>
      <c r="D8" s="109">
        <v>346.33</v>
      </c>
      <c r="E8" s="109">
        <f>'Charges Data'!H129</f>
        <v>374</v>
      </c>
      <c r="F8" s="109">
        <f>E8-D8</f>
        <v>27.670000000000016</v>
      </c>
      <c r="G8" s="109">
        <f>F8/D8</f>
        <v>7.9894897929720265E-2</v>
      </c>
      <c r="H8" s="109">
        <f>'Charges Data'!G129</f>
        <v>374</v>
      </c>
      <c r="I8" s="109">
        <f>'Charges Data'!I129</f>
        <v>374</v>
      </c>
      <c r="J8" s="311">
        <f>'Charges Data'!F129</f>
        <v>1</v>
      </c>
    </row>
    <row r="9" spans="2:42" ht="31.5" customHeight="1" x14ac:dyDescent="0.2">
      <c r="B9" s="308"/>
      <c r="C9" s="312" t="str">
        <f>'Charges Data'!$B$141</f>
        <v>Gym, swim, health suite and fitness classes - Sports Centre</v>
      </c>
      <c r="D9" s="109">
        <v>386.26</v>
      </c>
      <c r="E9" s="109">
        <f>'Charges Data'!H141</f>
        <v>384.63210526315788</v>
      </c>
      <c r="F9" s="109">
        <f>E9-D9</f>
        <v>-1.6278947368421086</v>
      </c>
      <c r="G9" s="109">
        <f>F9/D9</f>
        <v>-4.2145050920160219E-3</v>
      </c>
      <c r="H9" s="109">
        <f>'Charges Data'!G141</f>
        <v>247.2</v>
      </c>
      <c r="I9" s="109">
        <f>'Charges Data'!I141</f>
        <v>624</v>
      </c>
      <c r="J9" s="311">
        <f>'Charges Data'!F141</f>
        <v>19</v>
      </c>
    </row>
    <row r="10" spans="2:42" ht="20.25" customHeight="1" x14ac:dyDescent="0.2">
      <c r="B10" s="308" t="s">
        <v>314</v>
      </c>
      <c r="C10" s="312" t="str">
        <f>'Charges Data'!$B$109</f>
        <v>Gym and swim</v>
      </c>
      <c r="D10" s="130" t="s">
        <v>112</v>
      </c>
      <c r="E10" s="109">
        <f>'Charges Data'!H109</f>
        <v>17</v>
      </c>
      <c r="F10" s="130" t="s">
        <v>112</v>
      </c>
      <c r="G10" s="130" t="s">
        <v>112</v>
      </c>
      <c r="H10" s="130">
        <f>'Charges Data'!G109</f>
        <v>10</v>
      </c>
      <c r="I10" s="130">
        <f>'Charges Data'!I109</f>
        <v>24</v>
      </c>
      <c r="J10" s="311">
        <f>'Charges Data'!F109</f>
        <v>2</v>
      </c>
    </row>
    <row r="11" spans="2:42" ht="20.25" customHeight="1" x14ac:dyDescent="0.2">
      <c r="B11" s="308"/>
      <c r="C11" s="312" t="str">
        <f>'Charges Data'!$B$121</f>
        <v>Gym, swim and health suite</v>
      </c>
      <c r="D11" s="130" t="s">
        <v>112</v>
      </c>
      <c r="E11" s="109">
        <f>'Charges Data'!H121</f>
        <v>34.5</v>
      </c>
      <c r="F11" s="130" t="s">
        <v>112</v>
      </c>
      <c r="G11" s="130" t="s">
        <v>112</v>
      </c>
      <c r="H11" s="130">
        <f>'Charges Data'!G121</f>
        <v>34.5</v>
      </c>
      <c r="I11" s="130">
        <f>'Charges Data'!I121</f>
        <v>34.5</v>
      </c>
      <c r="J11" s="311">
        <f>'Charges Data'!F121</f>
        <v>1</v>
      </c>
    </row>
    <row r="12" spans="2:42" ht="20.25" customHeight="1" x14ac:dyDescent="0.2">
      <c r="B12" s="308"/>
      <c r="C12" s="312" t="str">
        <f>'Charges Data'!$B$133</f>
        <v>Gym, swim and fitness classes</v>
      </c>
      <c r="D12" s="109">
        <v>33.869999999999997</v>
      </c>
      <c r="E12" s="109">
        <f>'Charges Data'!H133</f>
        <v>30.663333333333338</v>
      </c>
      <c r="F12" s="109">
        <f>E12-D12</f>
        <v>-3.2066666666666599</v>
      </c>
      <c r="G12" s="109">
        <f>F12/D12</f>
        <v>-9.4675720893612647E-2</v>
      </c>
      <c r="H12" s="109">
        <f>'Charges Data'!G133</f>
        <v>28</v>
      </c>
      <c r="I12" s="109">
        <f>'Charges Data'!I133</f>
        <v>34.99</v>
      </c>
      <c r="J12" s="311">
        <f>'Charges Data'!F133</f>
        <v>3</v>
      </c>
    </row>
    <row r="13" spans="2:42" ht="20.25" customHeight="1" x14ac:dyDescent="0.2">
      <c r="B13" s="308"/>
      <c r="C13" s="312" t="str">
        <f>'Charges Data'!$B$145</f>
        <v>Gym, swim, health suite and fitness classes</v>
      </c>
      <c r="D13" s="109">
        <v>36.770000000000003</v>
      </c>
      <c r="E13" s="109">
        <f>'Charges Data'!H145</f>
        <v>35.4</v>
      </c>
      <c r="F13" s="109">
        <f>E13-D13</f>
        <v>-1.3700000000000045</v>
      </c>
      <c r="G13" s="109">
        <f>F13/D13</f>
        <v>-3.7258634756595174E-2</v>
      </c>
      <c r="H13" s="109">
        <f>'Charges Data'!G145</f>
        <v>18.75</v>
      </c>
      <c r="I13" s="109">
        <f>'Charges Data'!I145</f>
        <v>56.5</v>
      </c>
      <c r="J13" s="311">
        <f>'Charges Data'!F145</f>
        <v>26</v>
      </c>
    </row>
    <row r="14" spans="2:42" x14ac:dyDescent="0.2"/>
    <row r="15" spans="2:42" x14ac:dyDescent="0.2"/>
    <row r="16" spans="2:42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</sheetData>
  <mergeCells count="2">
    <mergeCell ref="D4:G4"/>
    <mergeCell ref="H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176AD-54D9-423B-AAC9-378C2A9E95A0}">
  <sheetPr>
    <tabColor rgb="FF00B050"/>
  </sheetPr>
  <dimension ref="A1:AP25"/>
  <sheetViews>
    <sheetView showGridLines="0" showRowColHeaders="0" workbookViewId="0">
      <selection activeCell="D6" sqref="D6"/>
    </sheetView>
  </sheetViews>
  <sheetFormatPr defaultColWidth="0" defaultRowHeight="12.75" zeroHeight="1" x14ac:dyDescent="0.2"/>
  <cols>
    <col min="1" max="1" width="3.5703125" customWidth="1"/>
    <col min="2" max="2" width="33.85546875" customWidth="1"/>
    <col min="3" max="3" width="14.5703125" customWidth="1"/>
    <col min="4" max="8" width="13" customWidth="1"/>
    <col min="9" max="9" width="3.42578125" customWidth="1"/>
    <col min="10" max="16384" width="9.140625" hidden="1"/>
  </cols>
  <sheetData>
    <row r="1" spans="1:42" ht="21" customHeight="1" x14ac:dyDescent="0.2">
      <c r="B1" s="51" t="s">
        <v>212</v>
      </c>
      <c r="F1" s="16"/>
      <c r="G1" s="69"/>
      <c r="H1" s="70"/>
      <c r="I1" s="69"/>
      <c r="J1" s="20"/>
      <c r="K1" s="13"/>
      <c r="L1" s="18"/>
      <c r="M1" s="18"/>
      <c r="N1" s="18"/>
      <c r="O1" s="18"/>
      <c r="P1" s="13"/>
      <c r="Q1" s="18"/>
      <c r="R1" s="25"/>
      <c r="S1" s="18"/>
      <c r="T1" s="18"/>
      <c r="U1" s="18"/>
      <c r="V1" s="13"/>
      <c r="W1" s="13"/>
      <c r="X1" s="13"/>
      <c r="Y1" s="13"/>
      <c r="Z1" s="18"/>
      <c r="AA1" s="13"/>
      <c r="AB1" s="18"/>
      <c r="AC1" s="18"/>
      <c r="AD1" s="18"/>
      <c r="AE1" s="13"/>
      <c r="AF1" s="18"/>
      <c r="AG1" s="13"/>
      <c r="AH1" s="18"/>
      <c r="AI1" s="13"/>
      <c r="AJ1" s="18"/>
      <c r="AK1" s="13"/>
      <c r="AL1" s="13"/>
      <c r="AM1" s="13"/>
      <c r="AN1" s="13"/>
      <c r="AP1" s="69"/>
    </row>
    <row r="2" spans="1:42" s="15" customFormat="1" ht="21" customHeight="1" x14ac:dyDescent="0.2">
      <c r="B2" s="44" t="s">
        <v>330</v>
      </c>
      <c r="F2" s="17"/>
      <c r="G2" s="56"/>
      <c r="H2" s="71"/>
      <c r="I2" s="56"/>
      <c r="AP2" s="56"/>
    </row>
    <row r="3" spans="1:42" x14ac:dyDescent="0.2"/>
    <row r="4" spans="1:42" ht="15.75" x14ac:dyDescent="0.25">
      <c r="B4" s="5" t="s">
        <v>90</v>
      </c>
      <c r="C4" s="6"/>
      <c r="D4" s="6"/>
      <c r="E4" s="6"/>
      <c r="F4" s="6"/>
      <c r="G4" s="6"/>
      <c r="H4" s="6"/>
    </row>
    <row r="5" spans="1:42" ht="20.25" customHeight="1" x14ac:dyDescent="0.2">
      <c r="A5" s="4"/>
      <c r="B5" s="72" t="s">
        <v>62</v>
      </c>
      <c r="C5" s="235" t="s">
        <v>63</v>
      </c>
      <c r="D5" s="236">
        <v>2015</v>
      </c>
      <c r="E5" s="73">
        <v>2016</v>
      </c>
      <c r="F5" s="73">
        <v>2017</v>
      </c>
      <c r="G5" s="73">
        <v>2018</v>
      </c>
      <c r="H5" s="74">
        <v>2019</v>
      </c>
    </row>
    <row r="6" spans="1:42" ht="20.25" customHeight="1" x14ac:dyDescent="0.2">
      <c r="B6" s="317" t="s">
        <v>50</v>
      </c>
      <c r="C6" s="87" t="s">
        <v>48</v>
      </c>
      <c r="D6" s="234">
        <v>38.362500000000004</v>
      </c>
      <c r="E6" s="76">
        <v>39.21</v>
      </c>
      <c r="F6" s="76">
        <v>39.22</v>
      </c>
      <c r="G6" s="76">
        <v>41.3</v>
      </c>
      <c r="H6" s="77">
        <f>'Charges Data'!H5</f>
        <v>43.681538461538473</v>
      </c>
    </row>
    <row r="7" spans="1:42" ht="20.25" customHeight="1" x14ac:dyDescent="0.2">
      <c r="B7" s="318"/>
      <c r="C7" s="75" t="s">
        <v>49</v>
      </c>
      <c r="D7" s="76">
        <v>23.066666666666666</v>
      </c>
      <c r="E7" s="76">
        <v>23.03</v>
      </c>
      <c r="F7" s="76">
        <v>23.94</v>
      </c>
      <c r="G7" s="76">
        <v>24.61</v>
      </c>
      <c r="H7" s="77">
        <f>'Charges Data'!H6</f>
        <v>25.183461538461536</v>
      </c>
    </row>
    <row r="8" spans="1:42" ht="20.25" customHeight="1" x14ac:dyDescent="0.2">
      <c r="B8" s="317" t="s">
        <v>51</v>
      </c>
      <c r="C8" s="75" t="s">
        <v>48</v>
      </c>
      <c r="D8" s="76">
        <v>9.3767741935483873</v>
      </c>
      <c r="E8" s="76">
        <v>9.5500000000000007</v>
      </c>
      <c r="F8" s="76">
        <v>9.99</v>
      </c>
      <c r="G8" s="76">
        <v>10.42</v>
      </c>
      <c r="H8" s="77">
        <f>'Charges Data'!H37</f>
        <v>10.099310344827586</v>
      </c>
    </row>
    <row r="9" spans="1:42" ht="20.25" customHeight="1" x14ac:dyDescent="0.2">
      <c r="B9" s="318"/>
      <c r="C9" s="75" t="s">
        <v>49</v>
      </c>
      <c r="D9" s="76">
        <v>5.7080645161290322</v>
      </c>
      <c r="E9" s="76">
        <v>5.69</v>
      </c>
      <c r="F9" s="76">
        <v>5.96</v>
      </c>
      <c r="G9" s="76">
        <v>6.46</v>
      </c>
      <c r="H9" s="77">
        <f>'Charges Data'!H38</f>
        <v>6.1953571428571408</v>
      </c>
    </row>
    <row r="10" spans="1:42" ht="20.25" customHeight="1" x14ac:dyDescent="0.2">
      <c r="B10" s="317" t="s">
        <v>52</v>
      </c>
      <c r="C10" s="75" t="s">
        <v>48</v>
      </c>
      <c r="D10" s="76">
        <v>6.37</v>
      </c>
      <c r="E10" s="76">
        <v>6.52</v>
      </c>
      <c r="F10" s="76">
        <v>6.91</v>
      </c>
      <c r="G10" s="76">
        <v>7.77</v>
      </c>
      <c r="H10" s="77">
        <f>'Charges Data'!H41</f>
        <v>7.9720000000000031</v>
      </c>
    </row>
    <row r="11" spans="1:42" ht="20.25" customHeight="1" x14ac:dyDescent="0.2">
      <c r="B11" s="318"/>
      <c r="C11" s="75" t="s">
        <v>49</v>
      </c>
      <c r="D11" s="76">
        <v>3.82</v>
      </c>
      <c r="E11" s="76">
        <v>3.79</v>
      </c>
      <c r="F11" s="76">
        <v>3.95</v>
      </c>
      <c r="G11" s="76">
        <v>4.4800000000000004</v>
      </c>
      <c r="H11" s="77">
        <f>'Charges Data'!H42</f>
        <v>4.6626315789473685</v>
      </c>
    </row>
    <row r="12" spans="1:42" ht="20.25" customHeight="1" x14ac:dyDescent="0.2">
      <c r="B12" s="317" t="s">
        <v>84</v>
      </c>
      <c r="C12" s="75" t="s">
        <v>48</v>
      </c>
      <c r="D12" s="76">
        <v>5.5</v>
      </c>
      <c r="E12" s="76">
        <v>5.96</v>
      </c>
      <c r="F12" s="76">
        <v>6.49</v>
      </c>
      <c r="G12" s="76">
        <v>7.15</v>
      </c>
      <c r="H12" s="77">
        <f>'Charges Data'!H45</f>
        <v>7.2903846153846166</v>
      </c>
    </row>
    <row r="13" spans="1:42" ht="20.25" customHeight="1" x14ac:dyDescent="0.2">
      <c r="B13" s="318"/>
      <c r="C13" s="75" t="s">
        <v>49</v>
      </c>
      <c r="D13" s="76">
        <v>3.48</v>
      </c>
      <c r="E13" s="76">
        <v>3.75</v>
      </c>
      <c r="F13" s="76">
        <v>4</v>
      </c>
      <c r="G13" s="76">
        <v>4.78</v>
      </c>
      <c r="H13" s="77">
        <f>'Charges Data'!H46</f>
        <v>4.796153846153846</v>
      </c>
    </row>
    <row r="14" spans="1:42" ht="20.25" customHeight="1" x14ac:dyDescent="0.2">
      <c r="B14" s="78" t="s">
        <v>85</v>
      </c>
      <c r="C14" s="75" t="s">
        <v>48</v>
      </c>
      <c r="D14" s="76">
        <v>4.9838709677419351</v>
      </c>
      <c r="E14" s="76">
        <v>5.14</v>
      </c>
      <c r="F14" s="76">
        <v>5.24</v>
      </c>
      <c r="G14" s="76">
        <v>5.57</v>
      </c>
      <c r="H14" s="77">
        <f>'Charges Data'!$H$57</f>
        <v>5.7857142857142847</v>
      </c>
    </row>
    <row r="15" spans="1:42" ht="20.25" customHeight="1" x14ac:dyDescent="0.2">
      <c r="B15" s="317" t="s">
        <v>53</v>
      </c>
      <c r="C15" s="75" t="s">
        <v>48</v>
      </c>
      <c r="D15" s="76">
        <v>50.476153846153849</v>
      </c>
      <c r="E15" s="76">
        <v>48.89</v>
      </c>
      <c r="F15" s="76">
        <v>51.19</v>
      </c>
      <c r="G15" s="76">
        <v>55.23</v>
      </c>
      <c r="H15" s="77">
        <f>'Charges Data'!$H$322</f>
        <v>55.031250000000007</v>
      </c>
    </row>
    <row r="16" spans="1:42" ht="20.25" customHeight="1" x14ac:dyDescent="0.2">
      <c r="B16" s="318"/>
      <c r="C16" s="75" t="s">
        <v>83</v>
      </c>
      <c r="D16" s="76">
        <v>27.190769230769231</v>
      </c>
      <c r="E16" s="76">
        <v>27.68</v>
      </c>
      <c r="F16" s="76">
        <v>28.41</v>
      </c>
      <c r="G16" s="76">
        <v>32.49</v>
      </c>
      <c r="H16" s="77">
        <f>'Charges Data'!$H$324</f>
        <v>28.357142857142854</v>
      </c>
    </row>
    <row r="17" spans="2:8" ht="20.25" customHeight="1" x14ac:dyDescent="0.2">
      <c r="B17" s="317" t="s">
        <v>54</v>
      </c>
      <c r="C17" s="75" t="s">
        <v>48</v>
      </c>
      <c r="D17" s="76">
        <v>21.609375</v>
      </c>
      <c r="E17" s="76">
        <v>21.71</v>
      </c>
      <c r="F17" s="76">
        <v>22.74</v>
      </c>
      <c r="G17" s="76">
        <v>21.63</v>
      </c>
      <c r="H17" s="77">
        <f>'Charges Data'!H326</f>
        <v>23.457142857142856</v>
      </c>
    </row>
    <row r="18" spans="2:8" ht="20.25" customHeight="1" x14ac:dyDescent="0.2">
      <c r="B18" s="319"/>
      <c r="C18" s="75" t="s">
        <v>49</v>
      </c>
      <c r="D18" s="76">
        <v>9.046875</v>
      </c>
      <c r="E18" s="76">
        <v>9.27</v>
      </c>
      <c r="F18" s="76">
        <v>9.64</v>
      </c>
      <c r="G18" s="76">
        <v>8.7799999999999994</v>
      </c>
      <c r="H18" s="77">
        <f>'Charges Data'!H327</f>
        <v>9.6214285714285701</v>
      </c>
    </row>
    <row r="19" spans="2:8" ht="20.25" customHeight="1" x14ac:dyDescent="0.2">
      <c r="B19" s="318"/>
      <c r="C19" s="75" t="s">
        <v>83</v>
      </c>
      <c r="D19" s="76">
        <v>14.07</v>
      </c>
      <c r="E19" s="76">
        <v>14.75</v>
      </c>
      <c r="F19" s="76">
        <v>15.75</v>
      </c>
      <c r="G19" s="76">
        <v>14.12</v>
      </c>
      <c r="H19" s="77">
        <f>'Charges Data'!H328</f>
        <v>14.973076923076924</v>
      </c>
    </row>
    <row r="20" spans="2:8" ht="20.25" customHeight="1" x14ac:dyDescent="0.2">
      <c r="B20" s="317" t="s">
        <v>55</v>
      </c>
      <c r="C20" s="75" t="s">
        <v>48</v>
      </c>
      <c r="D20" s="76">
        <v>3.8366666666666678</v>
      </c>
      <c r="E20" s="76">
        <v>3.93</v>
      </c>
      <c r="F20" s="76">
        <v>4.07</v>
      </c>
      <c r="G20" s="76">
        <v>4.21</v>
      </c>
      <c r="H20" s="77">
        <f>'Charges Data'!H463</f>
        <v>4.4160714285714286</v>
      </c>
    </row>
    <row r="21" spans="2:8" ht="20.25" customHeight="1" x14ac:dyDescent="0.2">
      <c r="B21" s="318"/>
      <c r="C21" s="75" t="s">
        <v>49</v>
      </c>
      <c r="D21" s="76">
        <v>2.3183333333333334</v>
      </c>
      <c r="E21" s="76">
        <v>2.37</v>
      </c>
      <c r="F21" s="76">
        <v>2.48</v>
      </c>
      <c r="G21" s="76">
        <v>2.58</v>
      </c>
      <c r="H21" s="77">
        <f>'Charges Data'!H464</f>
        <v>2.6857142857142859</v>
      </c>
    </row>
    <row r="22" spans="2:8" ht="20.25" customHeight="1" x14ac:dyDescent="0.2">
      <c r="B22" s="317" t="s">
        <v>56</v>
      </c>
      <c r="C22" s="75" t="s">
        <v>48</v>
      </c>
      <c r="D22" s="76">
        <v>5.5991666666666662</v>
      </c>
      <c r="E22" s="76">
        <v>5.82</v>
      </c>
      <c r="F22" s="76">
        <v>6.08</v>
      </c>
      <c r="G22" s="76">
        <v>6.02</v>
      </c>
      <c r="H22" s="77">
        <f>'Charges Data'!H467</f>
        <v>6.8455999999999992</v>
      </c>
    </row>
    <row r="23" spans="2:8" ht="20.25" customHeight="1" x14ac:dyDescent="0.2">
      <c r="B23" s="318"/>
      <c r="C23" s="75" t="s">
        <v>49</v>
      </c>
      <c r="D23" s="76">
        <v>3.9659999999999993</v>
      </c>
      <c r="E23" s="76">
        <v>4.13</v>
      </c>
      <c r="F23" s="76">
        <v>4.42</v>
      </c>
      <c r="G23" s="76">
        <v>4.58</v>
      </c>
      <c r="H23" s="77">
        <f>'Charges Data'!H468</f>
        <v>5.2213043478260861</v>
      </c>
    </row>
    <row r="24" spans="2:8" ht="20.25" customHeight="1" x14ac:dyDescent="0.2">
      <c r="B24" s="79" t="s">
        <v>58</v>
      </c>
      <c r="C24" s="75" t="s">
        <v>48</v>
      </c>
      <c r="D24" s="76">
        <v>5.26</v>
      </c>
      <c r="E24" s="76">
        <v>5.41</v>
      </c>
      <c r="F24" s="76">
        <v>5.65</v>
      </c>
      <c r="G24" s="76">
        <v>5.75</v>
      </c>
      <c r="H24" s="77">
        <f>'Charges Data'!$H$535</f>
        <v>5.8942307692307692</v>
      </c>
    </row>
    <row r="25" spans="2:8" x14ac:dyDescent="0.2">
      <c r="G25" s="104"/>
      <c r="H25" s="104"/>
    </row>
  </sheetData>
  <sheetProtection sheet="1" objects="1" scenarios="1"/>
  <mergeCells count="8">
    <mergeCell ref="B20:B21"/>
    <mergeCell ref="B22:B23"/>
    <mergeCell ref="B6:B7"/>
    <mergeCell ref="B8:B9"/>
    <mergeCell ref="B10:B11"/>
    <mergeCell ref="B12:B13"/>
    <mergeCell ref="B15:B16"/>
    <mergeCell ref="B17:B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27E2-01A4-4634-BAEF-98B29F03D23C}">
  <sheetPr>
    <tabColor rgb="FF00B050"/>
  </sheetPr>
  <dimension ref="A1:V38"/>
  <sheetViews>
    <sheetView showGridLines="0" showRowColHeaders="0" workbookViewId="0">
      <selection activeCell="G23" sqref="G23"/>
    </sheetView>
  </sheetViews>
  <sheetFormatPr defaultColWidth="0" defaultRowHeight="12.75" zeroHeight="1" x14ac:dyDescent="0.2"/>
  <cols>
    <col min="1" max="1" width="3.7109375" customWidth="1"/>
    <col min="2" max="2" width="32.140625" customWidth="1"/>
    <col min="3" max="3" width="12.7109375" customWidth="1"/>
    <col min="4" max="8" width="15.7109375" customWidth="1"/>
    <col min="9" max="9" width="4" customWidth="1"/>
    <col min="10" max="16384" width="9.140625" hidden="1"/>
  </cols>
  <sheetData>
    <row r="1" spans="2:22" ht="21" customHeight="1" x14ac:dyDescent="0.2">
      <c r="B1" s="51" t="s">
        <v>212</v>
      </c>
      <c r="F1" s="16"/>
      <c r="G1" s="69"/>
      <c r="H1" s="70"/>
      <c r="I1" s="69"/>
      <c r="J1" s="18"/>
      <c r="K1" s="13"/>
      <c r="L1" s="18"/>
      <c r="M1" s="13"/>
      <c r="N1" s="18"/>
      <c r="O1" s="13"/>
      <c r="P1" s="18"/>
      <c r="Q1" s="13"/>
      <c r="R1" s="13"/>
      <c r="S1" s="13"/>
      <c r="T1" s="13"/>
      <c r="V1" s="69"/>
    </row>
    <row r="2" spans="2:22" s="15" customFormat="1" ht="21" customHeight="1" x14ac:dyDescent="0.2">
      <c r="B2" s="44" t="s">
        <v>330</v>
      </c>
      <c r="F2" s="17"/>
      <c r="G2" s="56"/>
      <c r="H2" s="71"/>
      <c r="I2" s="56"/>
      <c r="V2" s="56"/>
    </row>
    <row r="3" spans="2:22" x14ac:dyDescent="0.2"/>
    <row r="4" spans="2:22" ht="15.75" x14ac:dyDescent="0.25">
      <c r="B4" s="5" t="s">
        <v>89</v>
      </c>
    </row>
    <row r="5" spans="2:22" ht="48" customHeight="1" x14ac:dyDescent="0.2">
      <c r="B5" s="91" t="s">
        <v>62</v>
      </c>
      <c r="C5" s="92" t="s">
        <v>63</v>
      </c>
      <c r="D5" s="313" t="s">
        <v>497</v>
      </c>
      <c r="E5" s="313" t="s">
        <v>498</v>
      </c>
      <c r="F5" s="313" t="s">
        <v>499</v>
      </c>
      <c r="G5" s="313" t="s">
        <v>500</v>
      </c>
      <c r="H5" s="94" t="s">
        <v>282</v>
      </c>
    </row>
    <row r="6" spans="2:22" ht="20.25" customHeight="1" x14ac:dyDescent="0.2">
      <c r="B6" s="322" t="s">
        <v>50</v>
      </c>
      <c r="C6" s="84" t="s">
        <v>48</v>
      </c>
      <c r="D6" s="85">
        <f>'Table 3'!E6-'Table 3'!D6</f>
        <v>0.84749999999999659</v>
      </c>
      <c r="E6" s="85">
        <f>'Table 3'!F6-'Table 3'!E6</f>
        <v>9.9999999999980105E-3</v>
      </c>
      <c r="F6" s="85">
        <f>'Table 3'!G6-'Table 3'!F6</f>
        <v>2.0799999999999983</v>
      </c>
      <c r="G6" s="85">
        <f>'Table 3'!H6-'Table 3'!G6</f>
        <v>2.3815384615384758</v>
      </c>
      <c r="H6" s="95">
        <f t="shared" ref="H6:H24" si="0">SUM(D6:G6)/4</f>
        <v>1.3297596153846172</v>
      </c>
    </row>
    <row r="7" spans="2:22" ht="20.25" customHeight="1" x14ac:dyDescent="0.2">
      <c r="B7" s="318"/>
      <c r="C7" s="84" t="s">
        <v>49</v>
      </c>
      <c r="D7" s="85">
        <f>'Table 3'!E7-'Table 3'!D7</f>
        <v>-3.6666666666665293E-2</v>
      </c>
      <c r="E7" s="85">
        <f>'Table 3'!F7-'Table 3'!E7</f>
        <v>0.91000000000000014</v>
      </c>
      <c r="F7" s="85">
        <f>'Table 3'!G7-'Table 3'!F7</f>
        <v>0.66999999999999815</v>
      </c>
      <c r="G7" s="85">
        <f>'Table 3'!H7-'Table 3'!G7</f>
        <v>0.57346153846153669</v>
      </c>
      <c r="H7" s="95">
        <f t="shared" si="0"/>
        <v>0.52919871794871742</v>
      </c>
    </row>
    <row r="8" spans="2:22" ht="20.25" customHeight="1" x14ac:dyDescent="0.2">
      <c r="B8" s="317" t="s">
        <v>51</v>
      </c>
      <c r="C8" s="87" t="s">
        <v>48</v>
      </c>
      <c r="D8" s="88">
        <f>'Table 3'!E8-'Table 3'!D8</f>
        <v>0.17322580645161345</v>
      </c>
      <c r="E8" s="88">
        <f>'Table 3'!F8-'Table 3'!E8</f>
        <v>0.4399999999999995</v>
      </c>
      <c r="F8" s="88">
        <f>'Table 3'!G8-'Table 3'!F8</f>
        <v>0.42999999999999972</v>
      </c>
      <c r="G8" s="85">
        <f>'Table 3'!H8-'Table 3'!G8</f>
        <v>-0.32068965517241388</v>
      </c>
      <c r="H8" s="96">
        <f t="shared" si="0"/>
        <v>0.1806340378197997</v>
      </c>
    </row>
    <row r="9" spans="2:22" ht="20.25" customHeight="1" x14ac:dyDescent="0.2">
      <c r="B9" s="318"/>
      <c r="C9" s="84" t="s">
        <v>49</v>
      </c>
      <c r="D9" s="85">
        <f>'Table 3'!E9-'Table 3'!D9</f>
        <v>-1.8064516129031816E-2</v>
      </c>
      <c r="E9" s="85">
        <f>'Table 3'!F9-'Table 3'!E9</f>
        <v>0.26999999999999957</v>
      </c>
      <c r="F9" s="85">
        <f>'Table 3'!G9-'Table 3'!F9</f>
        <v>0.5</v>
      </c>
      <c r="G9" s="85">
        <f>'Table 3'!H9-'Table 3'!G9</f>
        <v>-0.26464285714285918</v>
      </c>
      <c r="H9" s="95">
        <f t="shared" si="0"/>
        <v>0.12182315668202714</v>
      </c>
    </row>
    <row r="10" spans="2:22" ht="20.25" customHeight="1" x14ac:dyDescent="0.2">
      <c r="B10" s="317" t="s">
        <v>52</v>
      </c>
      <c r="C10" s="84" t="s">
        <v>48</v>
      </c>
      <c r="D10" s="85">
        <f>'Table 3'!E10-'Table 3'!D10</f>
        <v>0.14999999999999947</v>
      </c>
      <c r="E10" s="85">
        <f>'Table 3'!F10-'Table 3'!E10</f>
        <v>0.39000000000000057</v>
      </c>
      <c r="F10" s="85">
        <f>'Table 3'!G10-'Table 3'!F10</f>
        <v>0.85999999999999943</v>
      </c>
      <c r="G10" s="85">
        <f>'Table 3'!H10-'Table 3'!G10</f>
        <v>0.20200000000000351</v>
      </c>
      <c r="H10" s="95">
        <f t="shared" si="0"/>
        <v>0.40050000000000074</v>
      </c>
    </row>
    <row r="11" spans="2:22" ht="20.25" customHeight="1" x14ac:dyDescent="0.2">
      <c r="B11" s="318"/>
      <c r="C11" s="84" t="s">
        <v>49</v>
      </c>
      <c r="D11" s="85">
        <f>'Table 3'!E11-'Table 3'!D11</f>
        <v>-2.9999999999999805E-2</v>
      </c>
      <c r="E11" s="85">
        <f>'Table 3'!F11-'Table 3'!E11</f>
        <v>0.16000000000000014</v>
      </c>
      <c r="F11" s="85">
        <f>'Table 3'!G11-'Table 3'!F11</f>
        <v>0.53000000000000025</v>
      </c>
      <c r="G11" s="85">
        <f>'Table 3'!H11-'Table 3'!G11</f>
        <v>0.18263157894736803</v>
      </c>
      <c r="H11" s="95">
        <f t="shared" si="0"/>
        <v>0.21065789473684216</v>
      </c>
    </row>
    <row r="12" spans="2:22" ht="20.25" customHeight="1" x14ac:dyDescent="0.2">
      <c r="B12" s="317" t="s">
        <v>84</v>
      </c>
      <c r="C12" s="84" t="s">
        <v>48</v>
      </c>
      <c r="D12" s="85">
        <f>'Table 3'!E12-'Table 3'!D12</f>
        <v>0.45999999999999996</v>
      </c>
      <c r="E12" s="85">
        <f>'Table 3'!F12-'Table 3'!E12</f>
        <v>0.53000000000000025</v>
      </c>
      <c r="F12" s="85">
        <f>'Table 3'!G12-'Table 3'!F12</f>
        <v>0.66000000000000014</v>
      </c>
      <c r="G12" s="85">
        <f>'Table 3'!H12-'Table 3'!G12</f>
        <v>0.14038461538461622</v>
      </c>
      <c r="H12" s="95">
        <f t="shared" si="0"/>
        <v>0.44759615384615414</v>
      </c>
    </row>
    <row r="13" spans="2:22" ht="20.25" customHeight="1" x14ac:dyDescent="0.2">
      <c r="B13" s="318"/>
      <c r="C13" s="84" t="s">
        <v>49</v>
      </c>
      <c r="D13" s="85">
        <f>'Table 3'!E13-'Table 3'!D13</f>
        <v>0.27</v>
      </c>
      <c r="E13" s="85">
        <f>'Table 3'!F13-'Table 3'!E13</f>
        <v>0.25</v>
      </c>
      <c r="F13" s="85">
        <f>'Table 3'!G13-'Table 3'!F13</f>
        <v>0.78000000000000025</v>
      </c>
      <c r="G13" s="85">
        <f>'Table 3'!H13-'Table 3'!G13</f>
        <v>1.6153846153845741E-2</v>
      </c>
      <c r="H13" s="95">
        <f t="shared" si="0"/>
        <v>0.3290384615384615</v>
      </c>
    </row>
    <row r="14" spans="2:22" ht="20.25" customHeight="1" x14ac:dyDescent="0.2">
      <c r="B14" s="78" t="s">
        <v>85</v>
      </c>
      <c r="C14" s="84" t="s">
        <v>48</v>
      </c>
      <c r="D14" s="85">
        <f>'Table 3'!E14-'Table 3'!D14</f>
        <v>0.15612903225806463</v>
      </c>
      <c r="E14" s="85">
        <f>'Table 3'!F14-'Table 3'!E14</f>
        <v>0.10000000000000053</v>
      </c>
      <c r="F14" s="85">
        <f>'Table 3'!G14-'Table 3'!F14</f>
        <v>0.33000000000000007</v>
      </c>
      <c r="G14" s="85">
        <f>'Table 3'!H14-'Table 3'!G14</f>
        <v>0.21571428571428442</v>
      </c>
      <c r="H14" s="95">
        <f t="shared" si="0"/>
        <v>0.20046082949308741</v>
      </c>
    </row>
    <row r="15" spans="2:22" ht="20.25" customHeight="1" x14ac:dyDescent="0.2">
      <c r="B15" s="317" t="s">
        <v>53</v>
      </c>
      <c r="C15" s="84" t="s">
        <v>48</v>
      </c>
      <c r="D15" s="85">
        <f>'Table 3'!E15-'Table 3'!D15</f>
        <v>-1.5861538461538487</v>
      </c>
      <c r="E15" s="85">
        <f>'Table 3'!F15-'Table 3'!E15</f>
        <v>2.2999999999999972</v>
      </c>
      <c r="F15" s="85">
        <f>'Table 3'!G15-'Table 3'!F15</f>
        <v>4.0399999999999991</v>
      </c>
      <c r="G15" s="85">
        <f>'Table 3'!H15-'Table 3'!G15</f>
        <v>-0.19874999999998977</v>
      </c>
      <c r="H15" s="95">
        <f t="shared" si="0"/>
        <v>1.1387740384615395</v>
      </c>
    </row>
    <row r="16" spans="2:22" ht="20.25" customHeight="1" x14ac:dyDescent="0.2">
      <c r="B16" s="318"/>
      <c r="C16" s="84" t="s">
        <v>83</v>
      </c>
      <c r="D16" s="85">
        <f>'Table 3'!E16-'Table 3'!D16</f>
        <v>0.48923076923076891</v>
      </c>
      <c r="E16" s="85">
        <f>'Table 3'!F16-'Table 3'!E16</f>
        <v>0.73000000000000043</v>
      </c>
      <c r="F16" s="85">
        <f>'Table 3'!G16-'Table 3'!F16</f>
        <v>4.0800000000000018</v>
      </c>
      <c r="G16" s="85">
        <f>'Table 3'!H16-'Table 3'!G16</f>
        <v>-4.1328571428571479</v>
      </c>
      <c r="H16" s="95">
        <f t="shared" si="0"/>
        <v>0.29159340659340582</v>
      </c>
    </row>
    <row r="17" spans="2:8" ht="20.25" customHeight="1" x14ac:dyDescent="0.2">
      <c r="B17" s="317" t="s">
        <v>54</v>
      </c>
      <c r="C17" s="84" t="s">
        <v>48</v>
      </c>
      <c r="D17" s="85">
        <f>'Table 3'!E17-'Table 3'!D17</f>
        <v>0.10062500000000085</v>
      </c>
      <c r="E17" s="85">
        <f>'Table 3'!F17-'Table 3'!E17</f>
        <v>1.0299999999999976</v>
      </c>
      <c r="F17" s="85">
        <f>'Table 3'!G17-'Table 3'!F17</f>
        <v>-1.1099999999999994</v>
      </c>
      <c r="G17" s="85">
        <f>'Table 3'!H17-'Table 3'!G17</f>
        <v>1.8271428571428565</v>
      </c>
      <c r="H17" s="95">
        <f t="shared" si="0"/>
        <v>0.46194196428571388</v>
      </c>
    </row>
    <row r="18" spans="2:8" ht="20.25" customHeight="1" x14ac:dyDescent="0.2">
      <c r="B18" s="319"/>
      <c r="C18" s="84" t="s">
        <v>49</v>
      </c>
      <c r="D18" s="85">
        <f>'Table 3'!E18-'Table 3'!D18</f>
        <v>0.22312499999999957</v>
      </c>
      <c r="E18" s="85">
        <f>'Table 3'!F18-'Table 3'!E18</f>
        <v>0.37000000000000099</v>
      </c>
      <c r="F18" s="85">
        <f>'Table 3'!G18-'Table 3'!F18</f>
        <v>-0.86000000000000121</v>
      </c>
      <c r="G18" s="85">
        <f>'Table 3'!H18-'Table 3'!G18</f>
        <v>0.84142857142857075</v>
      </c>
      <c r="H18" s="95">
        <f t="shared" si="0"/>
        <v>0.14363839285714253</v>
      </c>
    </row>
    <row r="19" spans="2:8" ht="20.25" customHeight="1" x14ac:dyDescent="0.2">
      <c r="B19" s="318"/>
      <c r="C19" s="84" t="s">
        <v>83</v>
      </c>
      <c r="D19" s="85">
        <f>'Table 3'!E19-'Table 3'!D19</f>
        <v>0.67999999999999972</v>
      </c>
      <c r="E19" s="85">
        <f>'Table 3'!F19-'Table 3'!E19</f>
        <v>1</v>
      </c>
      <c r="F19" s="85">
        <f>'Table 3'!G19-'Table 3'!F19</f>
        <v>-1.6300000000000008</v>
      </c>
      <c r="G19" s="85">
        <f>'Table 3'!H19-'Table 3'!G19</f>
        <v>0.85307692307692484</v>
      </c>
      <c r="H19" s="95">
        <f t="shared" si="0"/>
        <v>0.22576923076923094</v>
      </c>
    </row>
    <row r="20" spans="2:8" ht="20.25" customHeight="1" x14ac:dyDescent="0.2">
      <c r="B20" s="317" t="s">
        <v>55</v>
      </c>
      <c r="C20" s="84" t="s">
        <v>48</v>
      </c>
      <c r="D20" s="85">
        <f>'Table 3'!E20-'Table 3'!D20</f>
        <v>9.333333333333238E-2</v>
      </c>
      <c r="E20" s="85">
        <f>'Table 3'!F20-'Table 3'!E20</f>
        <v>0.14000000000000012</v>
      </c>
      <c r="F20" s="85">
        <f>'Table 3'!G20-'Table 3'!F20</f>
        <v>0.13999999999999968</v>
      </c>
      <c r="G20" s="85">
        <f>'Table 3'!H20-'Table 3'!G20</f>
        <v>0.20607142857142868</v>
      </c>
      <c r="H20" s="95">
        <f t="shared" si="0"/>
        <v>0.14485119047619022</v>
      </c>
    </row>
    <row r="21" spans="2:8" ht="20.25" customHeight="1" x14ac:dyDescent="0.2">
      <c r="B21" s="318"/>
      <c r="C21" s="84" t="s">
        <v>49</v>
      </c>
      <c r="D21" s="85">
        <f>'Table 3'!E21-'Table 3'!D21</f>
        <v>5.166666666666675E-2</v>
      </c>
      <c r="E21" s="85">
        <f>'Table 3'!F21-'Table 3'!E21</f>
        <v>0.10999999999999988</v>
      </c>
      <c r="F21" s="85">
        <f>'Table 3'!G21-'Table 3'!F21</f>
        <v>0.10000000000000009</v>
      </c>
      <c r="G21" s="85">
        <f>'Table 3'!H21-'Table 3'!G21</f>
        <v>0.10571428571428587</v>
      </c>
      <c r="H21" s="95">
        <f t="shared" si="0"/>
        <v>9.1845238095238146E-2</v>
      </c>
    </row>
    <row r="22" spans="2:8" ht="20.25" customHeight="1" x14ac:dyDescent="0.2">
      <c r="B22" s="317" t="s">
        <v>56</v>
      </c>
      <c r="C22" s="84" t="s">
        <v>48</v>
      </c>
      <c r="D22" s="85">
        <f>'Table 3'!E22-'Table 3'!D22</f>
        <v>0.2208333333333341</v>
      </c>
      <c r="E22" s="85">
        <f>'Table 3'!F22-'Table 3'!E22</f>
        <v>0.25999999999999979</v>
      </c>
      <c r="F22" s="85">
        <f>'Table 3'!G22-'Table 3'!F22</f>
        <v>-6.0000000000000497E-2</v>
      </c>
      <c r="G22" s="85">
        <f>'Table 3'!H22-'Table 3'!G22</f>
        <v>0.82559999999999967</v>
      </c>
      <c r="H22" s="95">
        <f t="shared" si="0"/>
        <v>0.31160833333333327</v>
      </c>
    </row>
    <row r="23" spans="2:8" ht="20.25" customHeight="1" x14ac:dyDescent="0.2">
      <c r="B23" s="318"/>
      <c r="C23" s="84" t="s">
        <v>49</v>
      </c>
      <c r="D23" s="85">
        <f>'Table 3'!E23-'Table 3'!D23</f>
        <v>0.16400000000000059</v>
      </c>
      <c r="E23" s="85">
        <f>'Table 3'!F23-'Table 3'!E23</f>
        <v>0.29000000000000004</v>
      </c>
      <c r="F23" s="85">
        <f>'Table 3'!G23-'Table 3'!F23</f>
        <v>0.16000000000000014</v>
      </c>
      <c r="G23" s="85">
        <f>'Table 3'!H23-'Table 3'!G23</f>
        <v>0.64130434782608603</v>
      </c>
      <c r="H23" s="95">
        <f t="shared" si="0"/>
        <v>0.3138260869565217</v>
      </c>
    </row>
    <row r="24" spans="2:8" ht="20.25" customHeight="1" x14ac:dyDescent="0.2">
      <c r="B24" s="90" t="s">
        <v>58</v>
      </c>
      <c r="C24" s="84" t="s">
        <v>48</v>
      </c>
      <c r="D24" s="85">
        <f>'Table 3'!E24-'Table 3'!D24</f>
        <v>0.15000000000000036</v>
      </c>
      <c r="E24" s="85">
        <f>'Table 3'!F24-'Table 3'!E24</f>
        <v>0.24000000000000021</v>
      </c>
      <c r="F24" s="85">
        <f>'Table 3'!G24-'Table 3'!F24</f>
        <v>9.9999999999999645E-2</v>
      </c>
      <c r="G24" s="85">
        <f>'Table 3'!H24-'Table 3'!G24</f>
        <v>0.14423076923076916</v>
      </c>
      <c r="H24" s="95">
        <f t="shared" si="0"/>
        <v>0.15855769230769234</v>
      </c>
    </row>
    <row r="25" spans="2:8" x14ac:dyDescent="0.2"/>
    <row r="26" spans="2:8" hidden="1" x14ac:dyDescent="0.2"/>
    <row r="27" spans="2:8" ht="12.75" hidden="1" customHeight="1" x14ac:dyDescent="0.2"/>
    <row r="28" spans="2:8" ht="12.75" hidden="1" customHeight="1" x14ac:dyDescent="0.2"/>
    <row r="29" spans="2:8" ht="12.75" hidden="1" customHeight="1" x14ac:dyDescent="0.2"/>
    <row r="30" spans="2:8" ht="12.75" hidden="1" customHeight="1" x14ac:dyDescent="0.2"/>
    <row r="31" spans="2:8" ht="12.75" hidden="1" customHeight="1" x14ac:dyDescent="0.2"/>
    <row r="32" spans="2:8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</sheetData>
  <mergeCells count="8">
    <mergeCell ref="B22:B23"/>
    <mergeCell ref="B6:B7"/>
    <mergeCell ref="B8:B9"/>
    <mergeCell ref="B10:B11"/>
    <mergeCell ref="B12:B13"/>
    <mergeCell ref="B15:B16"/>
    <mergeCell ref="B17:B19"/>
    <mergeCell ref="B20:B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D69D4-B945-4E93-BE9F-BE5BE2135ADA}">
  <sheetPr>
    <tabColor rgb="FF00B050"/>
  </sheetPr>
  <dimension ref="A1:AP62"/>
  <sheetViews>
    <sheetView showGridLines="0" showRowColHeaders="0" workbookViewId="0">
      <selection activeCell="H25" sqref="H25"/>
    </sheetView>
  </sheetViews>
  <sheetFormatPr defaultColWidth="0" defaultRowHeight="12.75" zeroHeight="1" x14ac:dyDescent="0.2"/>
  <cols>
    <col min="1" max="1" width="4.85546875" customWidth="1"/>
    <col min="2" max="2" width="34.42578125" customWidth="1"/>
    <col min="3" max="7" width="9.140625" customWidth="1"/>
    <col min="8" max="8" width="17.5703125" customWidth="1"/>
    <col min="9" max="9" width="4.28515625" customWidth="1"/>
    <col min="10" max="18" width="0" hidden="1" customWidth="1"/>
    <col min="19" max="16384" width="9.140625" hidden="1"/>
  </cols>
  <sheetData>
    <row r="1" spans="2:42" ht="21" customHeight="1" x14ac:dyDescent="0.2">
      <c r="B1" s="51" t="s">
        <v>212</v>
      </c>
      <c r="F1" s="16"/>
      <c r="G1" s="69"/>
      <c r="H1" s="70"/>
      <c r="I1" s="69"/>
      <c r="J1" s="20"/>
      <c r="K1" s="13"/>
      <c r="L1" s="18"/>
      <c r="M1" s="18"/>
      <c r="N1" s="18"/>
      <c r="O1" s="18"/>
      <c r="P1" s="13"/>
      <c r="Q1" s="18"/>
      <c r="R1" s="25"/>
      <c r="S1" s="18"/>
      <c r="T1" s="18"/>
      <c r="U1" s="18"/>
      <c r="V1" s="13"/>
      <c r="W1" s="13"/>
      <c r="X1" s="13"/>
      <c r="Y1" s="13"/>
      <c r="Z1" s="18"/>
      <c r="AA1" s="13"/>
      <c r="AB1" s="18"/>
      <c r="AC1" s="18"/>
      <c r="AD1" s="18"/>
      <c r="AE1" s="13"/>
      <c r="AF1" s="18"/>
      <c r="AG1" s="13"/>
      <c r="AH1" s="18"/>
      <c r="AI1" s="13"/>
      <c r="AJ1" s="18"/>
      <c r="AK1" s="13"/>
      <c r="AL1" s="13"/>
      <c r="AM1" s="13"/>
      <c r="AN1" s="13"/>
      <c r="AP1" s="69"/>
    </row>
    <row r="2" spans="2:42" s="15" customFormat="1" ht="21" customHeight="1" x14ac:dyDescent="0.2">
      <c r="B2" s="44" t="s">
        <v>330</v>
      </c>
      <c r="F2" s="17"/>
      <c r="G2" s="56"/>
      <c r="H2" s="71"/>
      <c r="I2" s="56"/>
      <c r="AP2" s="56"/>
    </row>
    <row r="3" spans="2:42" x14ac:dyDescent="0.2"/>
    <row r="4" spans="2:42" ht="15.75" x14ac:dyDescent="0.25">
      <c r="B4" s="5" t="s">
        <v>91</v>
      </c>
    </row>
    <row r="5" spans="2:42" ht="30" customHeight="1" x14ac:dyDescent="0.2">
      <c r="B5" s="125" t="s">
        <v>62</v>
      </c>
      <c r="C5" s="126" t="s">
        <v>63</v>
      </c>
      <c r="D5" s="313" t="s">
        <v>497</v>
      </c>
      <c r="E5" s="313" t="s">
        <v>498</v>
      </c>
      <c r="F5" s="313" t="s">
        <v>499</v>
      </c>
      <c r="G5" s="313" t="s">
        <v>500</v>
      </c>
      <c r="H5" s="128" t="s">
        <v>125</v>
      </c>
    </row>
    <row r="6" spans="2:42" ht="20.25" customHeight="1" x14ac:dyDescent="0.2">
      <c r="B6" s="317" t="s">
        <v>50</v>
      </c>
      <c r="C6" s="113" t="s">
        <v>48</v>
      </c>
      <c r="D6" s="116">
        <f>'Table 4'!D6/'Table 3'!D6</f>
        <v>2.2091886608015549E-2</v>
      </c>
      <c r="E6" s="116">
        <f>'Table 4'!E6/'Table 3'!E6</f>
        <v>2.5503698036210176E-4</v>
      </c>
      <c r="F6" s="116">
        <f>'Table 4'!F6/'Table 3'!F6</f>
        <v>5.3034166241713372E-2</v>
      </c>
      <c r="G6" s="116">
        <f>'Table 4'!G6/'Table 3'!G6</f>
        <v>5.7664369528776661E-2</v>
      </c>
      <c r="H6" s="131">
        <f>AVERAGE(D6:G6)</f>
        <v>3.3261364839716923E-2</v>
      </c>
    </row>
    <row r="7" spans="2:42" ht="20.25" customHeight="1" x14ac:dyDescent="0.2">
      <c r="B7" s="318"/>
      <c r="C7" s="113" t="s">
        <v>49</v>
      </c>
      <c r="D7" s="116">
        <f>'Table 4'!D7/'Table 3'!D7</f>
        <v>-1.5895953757224838E-3</v>
      </c>
      <c r="E7" s="116">
        <f>'Table 4'!E7/'Table 3'!E7</f>
        <v>3.9513677811550157E-2</v>
      </c>
      <c r="F7" s="116">
        <f>'Table 4'!F7/'Table 3'!F7</f>
        <v>2.7986633249791067E-2</v>
      </c>
      <c r="G7" s="116">
        <f>'Table 4'!G7/'Table 3'!G7</f>
        <v>2.3301972306441963E-2</v>
      </c>
      <c r="H7" s="131">
        <f t="shared" ref="H7:H24" si="0">AVERAGE(D7:G7)</f>
        <v>2.2303171998015174E-2</v>
      </c>
    </row>
    <row r="8" spans="2:42" ht="20.25" customHeight="1" x14ac:dyDescent="0.2">
      <c r="B8" s="317" t="s">
        <v>51</v>
      </c>
      <c r="C8" s="113" t="s">
        <v>48</v>
      </c>
      <c r="D8" s="116">
        <f>'Table 4'!D8/'Table 3'!D8</f>
        <v>1.84739232145315E-2</v>
      </c>
      <c r="E8" s="116">
        <f>'Table 4'!E8/'Table 3'!E8</f>
        <v>4.6073298429319315E-2</v>
      </c>
      <c r="F8" s="116">
        <f>'Table 4'!F8/'Table 3'!F8</f>
        <v>4.3043043043043017E-2</v>
      </c>
      <c r="G8" s="116">
        <f>'Table 4'!G8/'Table 3'!G8</f>
        <v>-3.0776358461843942E-2</v>
      </c>
      <c r="H8" s="131">
        <f t="shared" si="0"/>
        <v>1.9203476556262474E-2</v>
      </c>
    </row>
    <row r="9" spans="2:42" ht="20.25" customHeight="1" x14ac:dyDescent="0.2">
      <c r="B9" s="318"/>
      <c r="C9" s="113" t="s">
        <v>49</v>
      </c>
      <c r="D9" s="116">
        <f>'Table 4'!D9/'Table 3'!D9</f>
        <v>-3.1647358010736724E-3</v>
      </c>
      <c r="E9" s="116">
        <f>'Table 4'!E9/'Table 3'!E9</f>
        <v>4.7451669595781995E-2</v>
      </c>
      <c r="F9" s="116">
        <f>'Table 4'!F9/'Table 3'!F9</f>
        <v>8.3892617449664433E-2</v>
      </c>
      <c r="G9" s="116">
        <f>'Table 4'!G9/'Table 3'!G9</f>
        <v>-4.0966386554622161E-2</v>
      </c>
      <c r="H9" s="131">
        <f t="shared" si="0"/>
        <v>2.1803291172437646E-2</v>
      </c>
    </row>
    <row r="10" spans="2:42" ht="20.25" customHeight="1" x14ac:dyDescent="0.2">
      <c r="B10" s="317" t="s">
        <v>52</v>
      </c>
      <c r="C10" s="113" t="s">
        <v>48</v>
      </c>
      <c r="D10" s="116">
        <f>'Table 4'!D10/'Table 3'!D10</f>
        <v>2.3547880690737748E-2</v>
      </c>
      <c r="E10" s="116">
        <f>'Table 4'!E10/'Table 3'!E10</f>
        <v>5.9815950920245491E-2</v>
      </c>
      <c r="F10" s="116">
        <f>'Table 4'!F10/'Table 3'!F10</f>
        <v>0.12445730824891453</v>
      </c>
      <c r="G10" s="116">
        <f>'Table 4'!G10/'Table 3'!G10</f>
        <v>2.5997425997426452E-2</v>
      </c>
      <c r="H10" s="131">
        <f t="shared" si="0"/>
        <v>5.8454641464331047E-2</v>
      </c>
    </row>
    <row r="11" spans="2:42" ht="20.25" customHeight="1" x14ac:dyDescent="0.2">
      <c r="B11" s="318"/>
      <c r="C11" s="113" t="s">
        <v>49</v>
      </c>
      <c r="D11" s="116">
        <f>'Table 4'!D11/'Table 3'!D11</f>
        <v>-7.8534031413612058E-3</v>
      </c>
      <c r="E11" s="116">
        <f>'Table 4'!E11/'Table 3'!E11</f>
        <v>4.2216358839050172E-2</v>
      </c>
      <c r="F11" s="116">
        <f>'Table 4'!F11/'Table 3'!F11</f>
        <v>0.13417721518987347</v>
      </c>
      <c r="G11" s="116">
        <f>'Table 4'!G11/'Table 3'!G11</f>
        <v>4.0765977443608929E-2</v>
      </c>
      <c r="H11" s="131">
        <f t="shared" si="0"/>
        <v>5.2326537082792841E-2</v>
      </c>
    </row>
    <row r="12" spans="2:42" ht="20.25" customHeight="1" x14ac:dyDescent="0.2">
      <c r="B12" s="317" t="s">
        <v>84</v>
      </c>
      <c r="C12" s="113" t="s">
        <v>48</v>
      </c>
      <c r="D12" s="116">
        <f>'Table 4'!D12/'Table 3'!D12</f>
        <v>8.3636363636363634E-2</v>
      </c>
      <c r="E12" s="116">
        <f>'Table 4'!E12/'Table 3'!E12</f>
        <v>8.8926174496644333E-2</v>
      </c>
      <c r="F12" s="116">
        <f>'Table 4'!F12/'Table 3'!F12</f>
        <v>0.10169491525423731</v>
      </c>
      <c r="G12" s="116">
        <f>'Table 4'!G12/'Table 3'!G12</f>
        <v>1.9634211941904366E-2</v>
      </c>
      <c r="H12" s="131">
        <f t="shared" si="0"/>
        <v>7.3472916332287405E-2</v>
      </c>
    </row>
    <row r="13" spans="2:42" ht="20.25" customHeight="1" x14ac:dyDescent="0.2">
      <c r="B13" s="318"/>
      <c r="C13" s="113" t="s">
        <v>49</v>
      </c>
      <c r="D13" s="116">
        <f>'Table 4'!D13/'Table 3'!D13</f>
        <v>7.7586206896551727E-2</v>
      </c>
      <c r="E13" s="116">
        <f>'Table 4'!E13/'Table 3'!E13</f>
        <v>6.6666666666666666E-2</v>
      </c>
      <c r="F13" s="116">
        <f>'Table 4'!F13/'Table 3'!F13</f>
        <v>0.19500000000000006</v>
      </c>
      <c r="G13" s="116">
        <f>'Table 4'!G13/'Table 3'!G13</f>
        <v>3.3794657225618705E-3</v>
      </c>
      <c r="H13" s="131">
        <f t="shared" si="0"/>
        <v>8.5658084821445074E-2</v>
      </c>
    </row>
    <row r="14" spans="2:42" ht="20.25" customHeight="1" x14ac:dyDescent="0.2">
      <c r="B14" s="78" t="s">
        <v>85</v>
      </c>
      <c r="C14" s="113" t="s">
        <v>48</v>
      </c>
      <c r="D14" s="116">
        <f>'Table 4'!D14/'Table 3'!D14</f>
        <v>3.132686084142397E-2</v>
      </c>
      <c r="E14" s="116">
        <f>'Table 4'!E14/'Table 3'!E14</f>
        <v>1.9455252918288042E-2</v>
      </c>
      <c r="F14" s="116">
        <f>'Table 4'!F14/'Table 3'!F14</f>
        <v>6.2977099236641229E-2</v>
      </c>
      <c r="G14" s="116">
        <f>'Table 4'!G14/'Table 3'!G14</f>
        <v>3.8727878943318562E-2</v>
      </c>
      <c r="H14" s="131">
        <f t="shared" si="0"/>
        <v>3.8121772984917951E-2</v>
      </c>
    </row>
    <row r="15" spans="2:42" ht="20.25" customHeight="1" x14ac:dyDescent="0.2">
      <c r="B15" s="317" t="s">
        <v>53</v>
      </c>
      <c r="C15" s="113" t="s">
        <v>48</v>
      </c>
      <c r="D15" s="116">
        <f>'Table 4'!D15/'Table 3'!D15</f>
        <v>-3.1423825416419075E-2</v>
      </c>
      <c r="E15" s="116">
        <f>'Table 4'!E15/'Table 3'!E15</f>
        <v>4.7044385354878239E-2</v>
      </c>
      <c r="F15" s="116">
        <f>'Table 4'!F15/'Table 3'!F15</f>
        <v>7.8921664387575682E-2</v>
      </c>
      <c r="G15" s="116">
        <f>'Table 4'!G15/'Table 3'!G15</f>
        <v>-3.5985877240628243E-3</v>
      </c>
      <c r="H15" s="131">
        <f t="shared" si="0"/>
        <v>2.2735909150493006E-2</v>
      </c>
    </row>
    <row r="16" spans="2:42" ht="20.25" customHeight="1" x14ac:dyDescent="0.2">
      <c r="B16" s="318"/>
      <c r="C16" s="113" t="s">
        <v>83</v>
      </c>
      <c r="D16" s="116">
        <f>'Table 4'!D16/'Table 3'!D16</f>
        <v>1.799253140205951E-2</v>
      </c>
      <c r="E16" s="116">
        <f>'Table 4'!E16/'Table 3'!E16</f>
        <v>2.6372832369942211E-2</v>
      </c>
      <c r="F16" s="116">
        <f>'Table 4'!F16/'Table 3'!F16</f>
        <v>0.14361140443505815</v>
      </c>
      <c r="G16" s="116">
        <f>'Table 4'!G16/'Table 3'!G16</f>
        <v>-0.12720397484940435</v>
      </c>
      <c r="H16" s="131">
        <f t="shared" si="0"/>
        <v>1.5193198339413884E-2</v>
      </c>
    </row>
    <row r="17" spans="2:8" ht="20.25" customHeight="1" x14ac:dyDescent="0.2">
      <c r="B17" s="317" t="s">
        <v>54</v>
      </c>
      <c r="C17" s="113" t="s">
        <v>48</v>
      </c>
      <c r="D17" s="116">
        <f>'Table 4'!D17/'Table 3'!D17</f>
        <v>4.6565437454808784E-3</v>
      </c>
      <c r="E17" s="116">
        <f>'Table 4'!E17/'Table 3'!E17</f>
        <v>4.744357438968206E-2</v>
      </c>
      <c r="F17" s="116">
        <f>'Table 4'!F17/'Table 3'!F17</f>
        <v>-4.8812664907651696E-2</v>
      </c>
      <c r="G17" s="116">
        <f>'Table 4'!G17/'Table 3'!G17</f>
        <v>8.4472624001056706E-2</v>
      </c>
      <c r="H17" s="131">
        <f t="shared" si="0"/>
        <v>2.1940019307141987E-2</v>
      </c>
    </row>
    <row r="18" spans="2:8" ht="20.25" customHeight="1" x14ac:dyDescent="0.2">
      <c r="B18" s="319"/>
      <c r="C18" s="113" t="s">
        <v>49</v>
      </c>
      <c r="D18" s="116">
        <f>'Table 4'!D18/'Table 3'!D18</f>
        <v>2.4663212435233114E-2</v>
      </c>
      <c r="E18" s="116">
        <f>'Table 4'!E18/'Table 3'!E18</f>
        <v>3.9913700107874976E-2</v>
      </c>
      <c r="F18" s="116">
        <f>'Table 4'!F18/'Table 3'!F18</f>
        <v>-8.9211618257261524E-2</v>
      </c>
      <c r="G18" s="116">
        <f>'Table 4'!G18/'Table 3'!G18</f>
        <v>9.5834689228766604E-2</v>
      </c>
      <c r="H18" s="131">
        <f t="shared" si="0"/>
        <v>1.7799995878653291E-2</v>
      </c>
    </row>
    <row r="19" spans="2:8" ht="20.25" customHeight="1" x14ac:dyDescent="0.2">
      <c r="B19" s="318"/>
      <c r="C19" s="113" t="s">
        <v>83</v>
      </c>
      <c r="D19" s="116">
        <f>'Table 4'!D19/'Table 3'!D19</f>
        <v>4.8329779673063233E-2</v>
      </c>
      <c r="E19" s="116">
        <f>'Table 4'!E19/'Table 3'!E19</f>
        <v>6.7796610169491525E-2</v>
      </c>
      <c r="F19" s="116">
        <f>'Table 4'!F19/'Table 3'!F19</f>
        <v>-0.10349206349206354</v>
      </c>
      <c r="G19" s="116">
        <f>'Table 4'!G19/'Table 3'!G19</f>
        <v>6.041621268250176E-2</v>
      </c>
      <c r="H19" s="131">
        <f t="shared" si="0"/>
        <v>1.8262634758248245E-2</v>
      </c>
    </row>
    <row r="20" spans="2:8" ht="20.25" customHeight="1" x14ac:dyDescent="0.2">
      <c r="B20" s="317" t="s">
        <v>55</v>
      </c>
      <c r="C20" s="113" t="s">
        <v>48</v>
      </c>
      <c r="D20" s="116">
        <f>'Table 4'!D20/'Table 3'!D20</f>
        <v>2.4326672458731283E-2</v>
      </c>
      <c r="E20" s="116">
        <f>'Table 4'!E20/'Table 3'!E20</f>
        <v>3.5623409669211223E-2</v>
      </c>
      <c r="F20" s="116">
        <f>'Table 4'!F20/'Table 3'!F20</f>
        <v>3.4398034398034315E-2</v>
      </c>
      <c r="G20" s="116">
        <f>'Table 4'!G20/'Table 3'!G20</f>
        <v>4.8948082796063823E-2</v>
      </c>
      <c r="H20" s="131">
        <f t="shared" si="0"/>
        <v>3.5824049830510164E-2</v>
      </c>
    </row>
    <row r="21" spans="2:8" ht="20.25" customHeight="1" x14ac:dyDescent="0.2">
      <c r="B21" s="318"/>
      <c r="C21" s="113" t="s">
        <v>49</v>
      </c>
      <c r="D21" s="116">
        <f>'Table 4'!D21/'Table 3'!D21</f>
        <v>2.2286125089863443E-2</v>
      </c>
      <c r="E21" s="116">
        <f>'Table 4'!E21/'Table 3'!E21</f>
        <v>4.6413502109704588E-2</v>
      </c>
      <c r="F21" s="116">
        <f>'Table 4'!F21/'Table 3'!F21</f>
        <v>4.0322580645161324E-2</v>
      </c>
      <c r="G21" s="116">
        <f>'Table 4'!G21/'Table 3'!G21</f>
        <v>4.0974529346622428E-2</v>
      </c>
      <c r="H21" s="131">
        <f t="shared" si="0"/>
        <v>3.7499184297837947E-2</v>
      </c>
    </row>
    <row r="22" spans="2:8" ht="20.25" customHeight="1" x14ac:dyDescent="0.2">
      <c r="B22" s="317" t="s">
        <v>56</v>
      </c>
      <c r="C22" s="113" t="s">
        <v>48</v>
      </c>
      <c r="D22" s="116">
        <f>'Table 4'!D22/'Table 3'!D22</f>
        <v>3.9440392915612583E-2</v>
      </c>
      <c r="E22" s="116">
        <f>'Table 4'!E22/'Table 3'!E22</f>
        <v>4.4673539518900303E-2</v>
      </c>
      <c r="F22" s="116">
        <f>'Table 4'!F22/'Table 3'!F22</f>
        <v>-9.8684210526316599E-3</v>
      </c>
      <c r="G22" s="116">
        <f>'Table 4'!G22/'Table 3'!G22</f>
        <v>0.13714285714285709</v>
      </c>
      <c r="H22" s="131">
        <f t="shared" si="0"/>
        <v>5.2847092131184575E-2</v>
      </c>
    </row>
    <row r="23" spans="2:8" ht="20.25" customHeight="1" x14ac:dyDescent="0.2">
      <c r="B23" s="318"/>
      <c r="C23" s="113" t="s">
        <v>49</v>
      </c>
      <c r="D23" s="116">
        <f>'Table 4'!D23/'Table 3'!D23</f>
        <v>4.1351487644982504E-2</v>
      </c>
      <c r="E23" s="116">
        <f>'Table 4'!E23/'Table 3'!E23</f>
        <v>7.0217917675544805E-2</v>
      </c>
      <c r="F23" s="116">
        <f>'Table 4'!F23/'Table 3'!F23</f>
        <v>3.6199095022624465E-2</v>
      </c>
      <c r="G23" s="116">
        <f>'Table 4'!G23/'Table 3'!G23</f>
        <v>0.14002278336814106</v>
      </c>
      <c r="H23" s="131">
        <f t="shared" si="0"/>
        <v>7.1947820927823203E-2</v>
      </c>
    </row>
    <row r="24" spans="2:8" ht="20.25" customHeight="1" x14ac:dyDescent="0.2">
      <c r="B24" s="79" t="s">
        <v>58</v>
      </c>
      <c r="C24" s="113" t="s">
        <v>48</v>
      </c>
      <c r="D24" s="116">
        <f>'Table 4'!D24/'Table 3'!D24</f>
        <v>2.8517110266159766E-2</v>
      </c>
      <c r="E24" s="116">
        <f>'Table 4'!E24/'Table 3'!E24</f>
        <v>4.4362292051756048E-2</v>
      </c>
      <c r="F24" s="116">
        <f>'Table 4'!F24/'Table 3'!F24</f>
        <v>1.7699115044247725E-2</v>
      </c>
      <c r="G24" s="116">
        <f>'Table 4'!G24/'Table 3'!G24</f>
        <v>2.5083612040133766E-2</v>
      </c>
      <c r="H24" s="131">
        <f t="shared" si="0"/>
        <v>2.8915532350574327E-2</v>
      </c>
    </row>
    <row r="25" spans="2:8" ht="27.75" customHeight="1" x14ac:dyDescent="0.2">
      <c r="B25" s="132" t="s">
        <v>105</v>
      </c>
      <c r="C25" s="133"/>
      <c r="D25" s="134">
        <f>SUM(D6:D24)/19</f>
        <v>2.4431337778117575E-2</v>
      </c>
      <c r="E25" s="134">
        <f>SUM(E6:E24)/19</f>
        <v>4.6328202635520753E-2</v>
      </c>
      <c r="F25" s="134">
        <f>SUM(F6:F24)/19</f>
        <v>4.8738427586156402E-2</v>
      </c>
      <c r="G25" s="134">
        <f>SUM(G6:G24)/19</f>
        <v>3.3674809731592044E-2</v>
      </c>
      <c r="H25" s="135">
        <f t="shared" ref="H25" si="1">SUM(D25:G25)/4</f>
        <v>3.8293194432846692E-2</v>
      </c>
    </row>
    <row r="26" spans="2:8" ht="20.25" customHeight="1" x14ac:dyDescent="0.2">
      <c r="B26" s="136" t="s">
        <v>61</v>
      </c>
      <c r="C26" s="137"/>
      <c r="D26" s="138">
        <f>'RPI Data'!D131/100</f>
        <v>0.02</v>
      </c>
      <c r="E26" s="138">
        <f>'RPI Data'!D143/100</f>
        <v>3.9E-2</v>
      </c>
      <c r="F26" s="138">
        <f>'RPI Data'!D155/100</f>
        <v>3.3000000000000002E-2</v>
      </c>
      <c r="G26" s="138">
        <f>'RPI Data'!D167/100</f>
        <v>2.4E-2</v>
      </c>
      <c r="H26" s="129">
        <f>AVERAGE(D26:G26)</f>
        <v>2.8999999999999998E-2</v>
      </c>
    </row>
    <row r="27" spans="2:8" ht="20.25" customHeight="1" x14ac:dyDescent="0.2">
      <c r="B27" s="31" t="s">
        <v>74</v>
      </c>
    </row>
    <row r="28" spans="2:8" ht="20.25" customHeight="1" x14ac:dyDescent="0.2">
      <c r="H28" s="8"/>
    </row>
    <row r="29" spans="2:8" ht="20.25" hidden="1" customHeight="1" x14ac:dyDescent="0.2"/>
    <row r="30" spans="2:8" ht="20.25" hidden="1" customHeight="1" x14ac:dyDescent="0.2"/>
    <row r="31" spans="2:8" ht="20.25" hidden="1" customHeight="1" x14ac:dyDescent="0.2"/>
    <row r="32" spans="2:8" ht="20.25" hidden="1" customHeight="1" x14ac:dyDescent="0.2"/>
    <row r="33" ht="20.25" hidden="1" customHeight="1" x14ac:dyDescent="0.2"/>
    <row r="34" ht="20.25" hidden="1" customHeight="1" x14ac:dyDescent="0.2"/>
    <row r="35" ht="20.25" hidden="1" customHeight="1" x14ac:dyDescent="0.2"/>
    <row r="36" ht="20.25" hidden="1" customHeight="1" x14ac:dyDescent="0.2"/>
    <row r="37" ht="20.25" hidden="1" customHeight="1" x14ac:dyDescent="0.2"/>
    <row r="38" ht="20.25" hidden="1" customHeight="1" x14ac:dyDescent="0.2"/>
    <row r="39" ht="20.25" hidden="1" customHeight="1" x14ac:dyDescent="0.2"/>
    <row r="40" ht="20.25" hidden="1" customHeight="1" x14ac:dyDescent="0.2"/>
    <row r="41" ht="20.25" hidden="1" customHeight="1" x14ac:dyDescent="0.2"/>
    <row r="42" ht="20.25" hidden="1" customHeight="1" x14ac:dyDescent="0.2"/>
    <row r="43" ht="20.25" hidden="1" customHeight="1" x14ac:dyDescent="0.2"/>
    <row r="44" ht="20.25" hidden="1" customHeight="1" x14ac:dyDescent="0.2"/>
    <row r="45" ht="20.25" hidden="1" customHeight="1" x14ac:dyDescent="0.2"/>
    <row r="46" ht="20.25" hidden="1" customHeight="1" x14ac:dyDescent="0.2"/>
    <row r="47" ht="20.25" hidden="1" customHeight="1" x14ac:dyDescent="0.2"/>
    <row r="48" ht="20.25" hidden="1" customHeight="1" x14ac:dyDescent="0.2"/>
    <row r="49" spans="2:8" ht="20.25" hidden="1" customHeight="1" x14ac:dyDescent="0.2"/>
    <row r="50" spans="2:8" hidden="1" x14ac:dyDescent="0.2">
      <c r="B50" s="30"/>
      <c r="C50" s="26"/>
      <c r="D50" s="28"/>
      <c r="E50" s="28"/>
      <c r="F50" s="28"/>
      <c r="G50" s="28"/>
      <c r="H50" s="29"/>
    </row>
    <row r="51" spans="2:8" hidden="1" x14ac:dyDescent="0.2"/>
    <row r="52" spans="2:8" hidden="1" x14ac:dyDescent="0.2"/>
    <row r="53" spans="2:8" hidden="1" x14ac:dyDescent="0.2"/>
    <row r="54" spans="2:8" hidden="1" x14ac:dyDescent="0.2"/>
    <row r="55" spans="2:8" hidden="1" x14ac:dyDescent="0.2"/>
    <row r="56" spans="2:8" hidden="1" x14ac:dyDescent="0.2"/>
    <row r="57" spans="2:8" hidden="1" x14ac:dyDescent="0.2"/>
    <row r="58" spans="2:8" hidden="1" x14ac:dyDescent="0.2"/>
    <row r="59" spans="2:8" hidden="1" x14ac:dyDescent="0.2"/>
    <row r="60" spans="2:8" hidden="1" x14ac:dyDescent="0.2"/>
    <row r="61" spans="2:8" hidden="1" x14ac:dyDescent="0.2"/>
    <row r="62" spans="2:8" hidden="1" x14ac:dyDescent="0.2"/>
  </sheetData>
  <mergeCells count="8">
    <mergeCell ref="B20:B21"/>
    <mergeCell ref="B22:B23"/>
    <mergeCell ref="B17:B19"/>
    <mergeCell ref="B6:B7"/>
    <mergeCell ref="B8:B9"/>
    <mergeCell ref="B10:B11"/>
    <mergeCell ref="B12:B13"/>
    <mergeCell ref="B15:B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706D8-8900-4DDE-B420-6B36C29CA872}">
  <sheetPr>
    <tabColor rgb="FF00B050"/>
  </sheetPr>
  <dimension ref="B1:AQ83"/>
  <sheetViews>
    <sheetView showGridLines="0" workbookViewId="0">
      <selection activeCell="J13" sqref="J13"/>
    </sheetView>
  </sheetViews>
  <sheetFormatPr defaultColWidth="9.140625" defaultRowHeight="12.75" zeroHeight="1" x14ac:dyDescent="0.2"/>
  <cols>
    <col min="1" max="1" width="4.140625" customWidth="1"/>
    <col min="2" max="2" width="20.85546875" customWidth="1"/>
    <col min="3" max="3" width="13.28515625" customWidth="1"/>
    <col min="4" max="8" width="16.28515625" customWidth="1"/>
    <col min="9" max="20" width="15.5703125" customWidth="1"/>
    <col min="21" max="25" width="9.140625" customWidth="1"/>
  </cols>
  <sheetData>
    <row r="1" spans="2:43" ht="21" customHeight="1" x14ac:dyDescent="0.2">
      <c r="B1" s="51" t="s">
        <v>212</v>
      </c>
      <c r="F1" s="16"/>
      <c r="G1" s="69"/>
      <c r="H1" s="70"/>
      <c r="I1" s="69"/>
      <c r="J1" s="20"/>
      <c r="K1" s="13"/>
      <c r="L1" s="18"/>
      <c r="M1" s="18"/>
      <c r="N1" s="18"/>
      <c r="O1" s="18"/>
      <c r="P1" s="13"/>
      <c r="Q1" s="18"/>
      <c r="R1" s="25"/>
      <c r="S1" s="18"/>
      <c r="T1" s="18"/>
      <c r="U1" s="18"/>
      <c r="V1" s="13"/>
      <c r="W1" s="13"/>
      <c r="X1" s="13"/>
      <c r="Y1" s="13"/>
      <c r="Z1" s="13"/>
      <c r="AA1" s="18"/>
      <c r="AB1" s="13"/>
      <c r="AC1" s="18"/>
      <c r="AD1" s="18"/>
      <c r="AE1" s="18"/>
      <c r="AF1" s="13"/>
      <c r="AG1" s="18"/>
      <c r="AH1" s="13"/>
      <c r="AI1" s="18"/>
      <c r="AJ1" s="13"/>
      <c r="AK1" s="18"/>
      <c r="AL1" s="13"/>
      <c r="AM1" s="13"/>
      <c r="AN1" s="13"/>
      <c r="AO1" s="13"/>
      <c r="AQ1" s="69"/>
    </row>
    <row r="2" spans="2:43" s="15" customFormat="1" ht="21" customHeight="1" x14ac:dyDescent="0.2">
      <c r="B2" s="44" t="s">
        <v>330</v>
      </c>
      <c r="F2" s="17"/>
      <c r="G2" s="56"/>
      <c r="H2" s="71"/>
      <c r="I2" s="56"/>
      <c r="AQ2" s="56"/>
    </row>
    <row r="3" spans="2:43" x14ac:dyDescent="0.2"/>
    <row r="4" spans="2:43" ht="15.75" x14ac:dyDescent="0.25">
      <c r="B4" s="5" t="s">
        <v>304</v>
      </c>
    </row>
    <row r="5" spans="2:43" ht="20.25" customHeight="1" x14ac:dyDescent="0.2">
      <c r="B5" s="125" t="s">
        <v>62</v>
      </c>
      <c r="C5" s="126" t="s">
        <v>63</v>
      </c>
      <c r="D5" s="313" t="s">
        <v>497</v>
      </c>
      <c r="E5" s="313" t="s">
        <v>498</v>
      </c>
      <c r="F5" s="313" t="s">
        <v>499</v>
      </c>
      <c r="G5" s="313" t="s">
        <v>500</v>
      </c>
      <c r="H5" s="128" t="s">
        <v>501</v>
      </c>
    </row>
    <row r="6" spans="2:43" ht="20.25" customHeight="1" x14ac:dyDescent="0.2">
      <c r="B6" s="317" t="s">
        <v>50</v>
      </c>
      <c r="C6" s="113" t="s">
        <v>48</v>
      </c>
      <c r="D6" s="116">
        <f>Q29</f>
        <v>2.0508692235445504E-3</v>
      </c>
      <c r="E6" s="116">
        <f t="shared" ref="E6:E24" si="0">R29</f>
        <v>-3.7290628507832428E-2</v>
      </c>
      <c r="F6" s="116">
        <f t="shared" ref="F6:F24" si="1">S29</f>
        <v>1.93941589948824E-2</v>
      </c>
      <c r="G6" s="116">
        <f t="shared" ref="G6:G24" si="2">T29</f>
        <v>3.2875360867945971E-2</v>
      </c>
      <c r="H6" s="129">
        <f t="shared" ref="H6:H24" si="3">X29</f>
        <v>1.5787170865322074E-2</v>
      </c>
    </row>
    <row r="7" spans="2:43" ht="20.25" customHeight="1" x14ac:dyDescent="0.2">
      <c r="B7" s="318"/>
      <c r="C7" s="113" t="s">
        <v>49</v>
      </c>
      <c r="D7" s="116">
        <f t="shared" ref="D6:D24" si="4">Q30</f>
        <v>-2.1166269976198471E-2</v>
      </c>
      <c r="E7" s="116">
        <f t="shared" si="0"/>
        <v>4.9439635375389502E-4</v>
      </c>
      <c r="F7" s="116">
        <f t="shared" si="1"/>
        <v>-4.8532107940066462E-3</v>
      </c>
      <c r="G7" s="116">
        <f t="shared" si="2"/>
        <v>-6.8166766949029106E-4</v>
      </c>
      <c r="H7" s="129">
        <f t="shared" si="3"/>
        <v>-2.6037391188752829E-2</v>
      </c>
    </row>
    <row r="8" spans="2:43" ht="20.25" customHeight="1" x14ac:dyDescent="0.2">
      <c r="B8" s="317" t="s">
        <v>51</v>
      </c>
      <c r="C8" s="113" t="s">
        <v>48</v>
      </c>
      <c r="D8" s="116">
        <f t="shared" si="4"/>
        <v>-1.4961537112437185E-3</v>
      </c>
      <c r="E8" s="116">
        <f t="shared" si="0"/>
        <v>6.8077944459282403E-3</v>
      </c>
      <c r="F8" s="116">
        <f t="shared" si="1"/>
        <v>9.7222101094319273E-3</v>
      </c>
      <c r="G8" s="116">
        <f t="shared" si="2"/>
        <v>-5.3492537560394522E-2</v>
      </c>
      <c r="H8" s="129">
        <f t="shared" si="3"/>
        <v>-3.9162467116630857E-2</v>
      </c>
    </row>
    <row r="9" spans="2:43" ht="20.25" customHeight="1" x14ac:dyDescent="0.2">
      <c r="B9" s="318"/>
      <c r="C9" s="113" t="s">
        <v>49</v>
      </c>
      <c r="D9" s="116">
        <f t="shared" si="4"/>
        <v>-2.2710525295170224E-2</v>
      </c>
      <c r="E9" s="116">
        <f t="shared" si="0"/>
        <v>8.1344269449298429E-3</v>
      </c>
      <c r="F9" s="116">
        <f t="shared" si="1"/>
        <v>4.9266812632782646E-2</v>
      </c>
      <c r="G9" s="116">
        <f t="shared" si="2"/>
        <v>-6.3443736869748274E-2</v>
      </c>
      <c r="H9" s="129">
        <f t="shared" si="3"/>
        <v>-3.1746282360673637E-2</v>
      </c>
    </row>
    <row r="10" spans="2:43" ht="20.25" customHeight="1" x14ac:dyDescent="0.2">
      <c r="B10" s="317" t="s">
        <v>52</v>
      </c>
      <c r="C10" s="113" t="s">
        <v>48</v>
      </c>
      <c r="D10" s="116">
        <f t="shared" si="4"/>
        <v>3.4783144026841093E-3</v>
      </c>
      <c r="E10" s="116">
        <f t="shared" si="0"/>
        <v>2.0034601463181471E-2</v>
      </c>
      <c r="F10" s="116">
        <f t="shared" si="1"/>
        <v>8.8535632380362647E-2</v>
      </c>
      <c r="G10" s="116">
        <f t="shared" si="2"/>
        <v>1.9506113256117137E-3</v>
      </c>
      <c r="H10" s="129">
        <f t="shared" si="3"/>
        <v>0.11645071668635781</v>
      </c>
    </row>
    <row r="11" spans="2:43" ht="20.25" customHeight="1" x14ac:dyDescent="0.2">
      <c r="B11" s="318"/>
      <c r="C11" s="113" t="s">
        <v>49</v>
      </c>
      <c r="D11" s="116">
        <f t="shared" si="4"/>
        <v>-2.7307257981726681E-2</v>
      </c>
      <c r="E11" s="116">
        <f t="shared" si="0"/>
        <v>3.095629296487227E-3</v>
      </c>
      <c r="F11" s="116">
        <f t="shared" si="1"/>
        <v>9.794502922543416E-2</v>
      </c>
      <c r="G11" s="116">
        <f t="shared" si="2"/>
        <v>1.6373024847274337E-2</v>
      </c>
      <c r="H11" s="129">
        <f t="shared" si="3"/>
        <v>8.8878535735896297E-2</v>
      </c>
    </row>
    <row r="12" spans="2:43" ht="20.25" customHeight="1" x14ac:dyDescent="0.2">
      <c r="B12" s="317" t="s">
        <v>84</v>
      </c>
      <c r="C12" s="113" t="s">
        <v>48</v>
      </c>
      <c r="D12" s="116">
        <f t="shared" si="4"/>
        <v>6.2388591800356441E-2</v>
      </c>
      <c r="E12" s="116">
        <f t="shared" si="0"/>
        <v>4.8052140997732841E-2</v>
      </c>
      <c r="F12" s="116">
        <f t="shared" si="1"/>
        <v>6.6500401988613192E-2</v>
      </c>
      <c r="G12" s="116">
        <f t="shared" si="2"/>
        <v>-4.2634649004839832E-3</v>
      </c>
      <c r="H12" s="129">
        <f t="shared" si="3"/>
        <v>0.18249537404176611</v>
      </c>
    </row>
    <row r="13" spans="2:43" ht="20.25" customHeight="1" x14ac:dyDescent="0.2">
      <c r="B13" s="318"/>
      <c r="C13" s="113" t="s">
        <v>49</v>
      </c>
      <c r="D13" s="116">
        <f t="shared" si="4"/>
        <v>5.6457065584854672E-2</v>
      </c>
      <c r="E13" s="116">
        <f t="shared" si="0"/>
        <v>2.6628168110362588E-2</v>
      </c>
      <c r="F13" s="116">
        <f t="shared" si="1"/>
        <v>0.15682478218780266</v>
      </c>
      <c r="G13" s="116">
        <f t="shared" si="2"/>
        <v>-2.0137240505310704E-2</v>
      </c>
      <c r="H13" s="129">
        <f t="shared" si="3"/>
        <v>0.2294915851616883</v>
      </c>
    </row>
    <row r="14" spans="2:43" ht="20.25" customHeight="1" x14ac:dyDescent="0.2">
      <c r="B14" s="78" t="s">
        <v>85</v>
      </c>
      <c r="C14" s="113" t="s">
        <v>48</v>
      </c>
      <c r="D14" s="116">
        <f t="shared" si="4"/>
        <v>1.1104765530807827E-2</v>
      </c>
      <c r="E14" s="116">
        <f t="shared" si="0"/>
        <v>-1.8811113649385845E-2</v>
      </c>
      <c r="F14" s="116">
        <f t="shared" si="1"/>
        <v>2.9019457150669243E-2</v>
      </c>
      <c r="G14" s="116">
        <f t="shared" si="2"/>
        <v>1.4382694280584533E-2</v>
      </c>
      <c r="H14" s="129">
        <f t="shared" si="3"/>
        <v>3.5623489712169505E-2</v>
      </c>
    </row>
    <row r="15" spans="2:43" ht="20.25" customHeight="1" x14ac:dyDescent="0.2">
      <c r="B15" s="317" t="s">
        <v>53</v>
      </c>
      <c r="C15" s="113" t="s">
        <v>48</v>
      </c>
      <c r="D15" s="116">
        <f t="shared" si="4"/>
        <v>-5.0415515114136417E-2</v>
      </c>
      <c r="E15" s="116">
        <f t="shared" si="0"/>
        <v>7.74243056292426E-3</v>
      </c>
      <c r="F15" s="116">
        <f t="shared" si="1"/>
        <v>4.4454660588166328E-2</v>
      </c>
      <c r="G15" s="116">
        <f t="shared" si="2"/>
        <v>-2.6951745824280181E-2</v>
      </c>
      <c r="H15" s="129">
        <f t="shared" si="3"/>
        <v>-2.7398754415327447E-2</v>
      </c>
    </row>
    <row r="16" spans="2:43" ht="20.25" customHeight="1" x14ac:dyDescent="0.2">
      <c r="B16" s="318"/>
      <c r="C16" s="113" t="s">
        <v>83</v>
      </c>
      <c r="D16" s="116">
        <f t="shared" si="4"/>
        <v>-1.96810646856913E-3</v>
      </c>
      <c r="E16" s="116">
        <f t="shared" si="0"/>
        <v>-1.2153193099189358E-2</v>
      </c>
      <c r="F16" s="116">
        <f t="shared" si="1"/>
        <v>0.10707783585194404</v>
      </c>
      <c r="G16" s="116">
        <f t="shared" si="2"/>
        <v>-0.14766013168887152</v>
      </c>
      <c r="H16" s="129">
        <f t="shared" si="3"/>
        <v>-6.9636473458734444E-2</v>
      </c>
    </row>
    <row r="17" spans="2:24" ht="20.25" customHeight="1" x14ac:dyDescent="0.2">
      <c r="B17" s="317" t="s">
        <v>54</v>
      </c>
      <c r="C17" s="113" t="s">
        <v>48</v>
      </c>
      <c r="D17" s="116">
        <f t="shared" si="4"/>
        <v>-1.5042604171097235E-2</v>
      </c>
      <c r="E17" s="116">
        <f t="shared" si="0"/>
        <v>8.1266356012339915E-3</v>
      </c>
      <c r="F17" s="116">
        <f t="shared" si="1"/>
        <v>-7.919909477991445E-2</v>
      </c>
      <c r="G17" s="116">
        <f t="shared" si="2"/>
        <v>5.90552968760319E-2</v>
      </c>
      <c r="H17" s="129">
        <f t="shared" si="3"/>
        <v>-3.1622688150630518E-2</v>
      </c>
    </row>
    <row r="18" spans="2:24" ht="20.25" customHeight="1" x14ac:dyDescent="0.2">
      <c r="B18" s="319"/>
      <c r="C18" s="113" t="s">
        <v>49</v>
      </c>
      <c r="D18" s="116">
        <f t="shared" si="4"/>
        <v>4.5717768972872962E-3</v>
      </c>
      <c r="E18" s="116">
        <f t="shared" si="0"/>
        <v>8.7940337620304003E-4</v>
      </c>
      <c r="F18" s="116">
        <f t="shared" si="1"/>
        <v>-0.11830747169144376</v>
      </c>
      <c r="G18" s="116">
        <f t="shared" si="2"/>
        <v>7.0151063699967361E-2</v>
      </c>
      <c r="H18" s="129">
        <f t="shared" si="3"/>
        <v>-5.1248076389895876E-2</v>
      </c>
    </row>
    <row r="19" spans="2:24" ht="20.25" customHeight="1" x14ac:dyDescent="0.2">
      <c r="B19" s="318"/>
      <c r="C19" s="113" t="s">
        <v>83</v>
      </c>
      <c r="D19" s="116">
        <f t="shared" si="4"/>
        <v>2.7774293797120844E-2</v>
      </c>
      <c r="E19" s="116">
        <f t="shared" si="0"/>
        <v>2.7715697949462575E-2</v>
      </c>
      <c r="F19" s="116">
        <f t="shared" si="1"/>
        <v>-0.13213171683646027</v>
      </c>
      <c r="G19" s="116">
        <f t="shared" si="2"/>
        <v>3.5562707697755651E-2</v>
      </c>
      <c r="H19" s="129">
        <f t="shared" si="3"/>
        <v>-5.0644966324301544E-2</v>
      </c>
    </row>
    <row r="20" spans="2:24" ht="20.25" customHeight="1" x14ac:dyDescent="0.2">
      <c r="B20" s="317" t="s">
        <v>55</v>
      </c>
      <c r="C20" s="113" t="s">
        <v>48</v>
      </c>
      <c r="D20" s="116">
        <f t="shared" si="4"/>
        <v>4.2418357438542076E-3</v>
      </c>
      <c r="E20" s="116">
        <f t="shared" si="0"/>
        <v>-3.2498463241469335E-3</v>
      </c>
      <c r="F20" s="116">
        <f t="shared" si="1"/>
        <v>1.3533730861902233E-3</v>
      </c>
      <c r="G20" s="116">
        <f t="shared" si="2"/>
        <v>2.4363362105531017E-2</v>
      </c>
      <c r="H20" s="129">
        <f t="shared" si="3"/>
        <v>2.6818582547800351E-2</v>
      </c>
    </row>
    <row r="21" spans="2:24" ht="20.25" customHeight="1" x14ac:dyDescent="0.2">
      <c r="B21" s="318"/>
      <c r="C21" s="113" t="s">
        <v>49</v>
      </c>
      <c r="D21" s="116">
        <f t="shared" si="4"/>
        <v>2.2412991077092582E-3</v>
      </c>
      <c r="E21" s="116">
        <f t="shared" si="0"/>
        <v>7.1352282095328949E-3</v>
      </c>
      <c r="F21" s="116">
        <f t="shared" si="1"/>
        <v>7.0886550291979203E-3</v>
      </c>
      <c r="G21" s="116">
        <f t="shared" si="2"/>
        <v>1.6576688815060893E-2</v>
      </c>
      <c r="H21" s="129">
        <f t="shared" si="3"/>
        <v>3.3464656549732325E-2</v>
      </c>
    </row>
    <row r="22" spans="2:24" ht="20.25" customHeight="1" x14ac:dyDescent="0.2">
      <c r="B22" s="317" t="s">
        <v>56</v>
      </c>
      <c r="C22" s="113" t="s">
        <v>48</v>
      </c>
      <c r="D22" s="116">
        <f t="shared" si="4"/>
        <v>1.9059208740796571E-2</v>
      </c>
      <c r="E22" s="116">
        <f t="shared" si="0"/>
        <v>5.4605770153035886E-3</v>
      </c>
      <c r="F22" s="116">
        <f t="shared" si="1"/>
        <v>-4.1498955520456585E-2</v>
      </c>
      <c r="G22" s="116">
        <f t="shared" si="2"/>
        <v>0.11049107142857144</v>
      </c>
      <c r="H22" s="129">
        <f t="shared" si="3"/>
        <v>9.0686212203276495E-2</v>
      </c>
    </row>
    <row r="23" spans="2:24" ht="20.25" customHeight="1" x14ac:dyDescent="0.2">
      <c r="B23" s="318"/>
      <c r="C23" s="113" t="s">
        <v>49</v>
      </c>
      <c r="D23" s="116">
        <f t="shared" si="4"/>
        <v>2.0932831024492636E-2</v>
      </c>
      <c r="E23" s="116">
        <f t="shared" si="0"/>
        <v>3.0046119033248223E-2</v>
      </c>
      <c r="F23" s="116">
        <f t="shared" si="1"/>
        <v>3.0968974081553671E-3</v>
      </c>
      <c r="G23" s="116">
        <f t="shared" si="2"/>
        <v>0.1133034993829503</v>
      </c>
      <c r="H23" s="129">
        <f t="shared" si="3"/>
        <v>0.17445937261885147</v>
      </c>
    </row>
    <row r="24" spans="2:24" ht="20.25" customHeight="1" x14ac:dyDescent="0.2">
      <c r="B24" s="79" t="s">
        <v>58</v>
      </c>
      <c r="C24" s="113" t="s">
        <v>48</v>
      </c>
      <c r="D24" s="116">
        <f t="shared" si="4"/>
        <v>8.350108104078208E-3</v>
      </c>
      <c r="E24" s="116">
        <f t="shared" si="0"/>
        <v>5.1610125618441636E-3</v>
      </c>
      <c r="F24" s="116">
        <f t="shared" si="1"/>
        <v>-1.4812086113990548E-2</v>
      </c>
      <c r="G24" s="116">
        <f t="shared" si="2"/>
        <v>1.0582148829431492E-3</v>
      </c>
      <c r="H24" s="129">
        <f t="shared" si="3"/>
        <v>-3.3821508871485838E-4</v>
      </c>
    </row>
    <row r="25" spans="2:24" x14ac:dyDescent="0.2"/>
    <row r="26" spans="2:24" x14ac:dyDescent="0.2"/>
    <row r="27" spans="2:24" ht="15.75" x14ac:dyDescent="0.25">
      <c r="B27" s="5" t="s">
        <v>316</v>
      </c>
      <c r="V27" s="104"/>
      <c r="W27" s="104"/>
    </row>
    <row r="28" spans="2:24" ht="105" x14ac:dyDescent="0.2">
      <c r="B28" s="110" t="str">
        <f>'Table 3'!B5</f>
        <v>Facility</v>
      </c>
      <c r="C28" s="111" t="str">
        <f>'Table 3'!C5</f>
        <v>User</v>
      </c>
      <c r="D28" s="111">
        <f>'Table 3'!D5</f>
        <v>2015</v>
      </c>
      <c r="E28" s="111">
        <f>'Table 3'!E5</f>
        <v>2016</v>
      </c>
      <c r="F28" s="111">
        <f>'Table 3'!F5</f>
        <v>2017</v>
      </c>
      <c r="G28" s="111">
        <f>'Table 3'!G5</f>
        <v>2018</v>
      </c>
      <c r="H28" s="111">
        <f>'Table 3'!H5</f>
        <v>2019</v>
      </c>
      <c r="I28" s="111" t="s">
        <v>110</v>
      </c>
      <c r="J28" s="111" t="s">
        <v>115</v>
      </c>
      <c r="K28" s="111" t="s">
        <v>305</v>
      </c>
      <c r="L28" s="111" t="s">
        <v>118</v>
      </c>
      <c r="M28" s="111" t="s">
        <v>111</v>
      </c>
      <c r="N28" s="111" t="s">
        <v>114</v>
      </c>
      <c r="O28" s="111" t="s">
        <v>306</v>
      </c>
      <c r="P28" s="111" t="s">
        <v>119</v>
      </c>
      <c r="Q28" s="111" t="s">
        <v>310</v>
      </c>
      <c r="R28" s="111" t="s">
        <v>309</v>
      </c>
      <c r="S28" s="111" t="s">
        <v>308</v>
      </c>
      <c r="T28" s="111" t="s">
        <v>307</v>
      </c>
      <c r="U28" s="111" t="s">
        <v>117</v>
      </c>
      <c r="V28" s="111" t="s">
        <v>311</v>
      </c>
      <c r="W28" s="111" t="s">
        <v>488</v>
      </c>
      <c r="X28" s="112" t="s">
        <v>312</v>
      </c>
    </row>
    <row r="29" spans="2:24" ht="20.25" customHeight="1" x14ac:dyDescent="0.2">
      <c r="B29" s="326" t="str">
        <f>'Table 3'!B6</f>
        <v>5-a-side Football (hall hire per hour)</v>
      </c>
      <c r="C29" s="314" t="str">
        <f>'Table 3'!C6</f>
        <v>Adult</v>
      </c>
      <c r="D29" s="315">
        <f>'Table 3'!D6</f>
        <v>38.362500000000004</v>
      </c>
      <c r="E29" s="315">
        <f>'Table 3'!E6</f>
        <v>39.21</v>
      </c>
      <c r="F29" s="315">
        <f>'Table 3'!F6</f>
        <v>39.22</v>
      </c>
      <c r="G29" s="315">
        <f>'Table 3'!G6</f>
        <v>41.3</v>
      </c>
      <c r="H29" s="316">
        <f>'Table 3'!H6</f>
        <v>43.681538461538473</v>
      </c>
      <c r="I29" s="315">
        <f>D29*'RPI Data'!$F$131</f>
        <v>39.129750000000008</v>
      </c>
      <c r="J29" s="315">
        <f>E29*'RPI Data'!$F$143</f>
        <v>40.739190000000001</v>
      </c>
      <c r="K29" s="315">
        <f>F29*'RPI Data'!$F$155</f>
        <v>40.514259999999993</v>
      </c>
      <c r="L29" s="315">
        <f>G29*'RPI Data'!$F$167</f>
        <v>42.291199999999996</v>
      </c>
      <c r="M29" s="315">
        <f>E29-I29</f>
        <v>8.0249999999992383E-2</v>
      </c>
      <c r="N29" s="315">
        <f>F29-J29</f>
        <v>-1.5191900000000018</v>
      </c>
      <c r="O29" s="315">
        <f>G29-K29</f>
        <v>0.7857400000000041</v>
      </c>
      <c r="P29" s="114">
        <f>H29-L29</f>
        <v>1.3903384615384766</v>
      </c>
      <c r="Q29" s="116">
        <f>M29/I29</f>
        <v>2.0508692235445504E-3</v>
      </c>
      <c r="R29" s="116">
        <f t="shared" ref="R29:R47" si="5">N29/J29</f>
        <v>-3.7290628507832428E-2</v>
      </c>
      <c r="S29" s="116">
        <f t="shared" ref="S29:S47" si="6">O29/K29</f>
        <v>1.93941589948824E-2</v>
      </c>
      <c r="T29" s="116">
        <f t="shared" ref="T29:T47" si="7">P29/L29</f>
        <v>3.2875360867945971E-2</v>
      </c>
      <c r="U29" s="115">
        <f>D29*'RPI Data'!$I$167</f>
        <v>43.002648305084747</v>
      </c>
      <c r="V29" s="115">
        <f>H29-U29</f>
        <v>0.67889015645372552</v>
      </c>
      <c r="W29" s="115">
        <f>V29/4</f>
        <v>0.16972253911343138</v>
      </c>
      <c r="X29" s="117">
        <f>V29/U29</f>
        <v>1.5787170865322074E-2</v>
      </c>
    </row>
    <row r="30" spans="2:24" ht="20.25" customHeight="1" x14ac:dyDescent="0.2">
      <c r="B30" s="327">
        <f>'Table 3'!B7</f>
        <v>0</v>
      </c>
      <c r="C30" s="113" t="str">
        <f>'Table 3'!C7</f>
        <v>Juvenile</v>
      </c>
      <c r="D30" s="114">
        <f>'Table 3'!D7</f>
        <v>23.066666666666666</v>
      </c>
      <c r="E30" s="114">
        <f>'Table 3'!E7</f>
        <v>23.03</v>
      </c>
      <c r="F30" s="114">
        <f>'Table 3'!F7</f>
        <v>23.94</v>
      </c>
      <c r="G30" s="114">
        <f>'Table 3'!G7</f>
        <v>24.61</v>
      </c>
      <c r="H30" s="115">
        <f>'Table 3'!H7</f>
        <v>25.183461538461536</v>
      </c>
      <c r="I30" s="114">
        <f>D30*'RPI Data'!$F$131</f>
        <v>23.527999999999999</v>
      </c>
      <c r="J30" s="114">
        <f>E30*'RPI Data'!$F$143</f>
        <v>23.928169999999998</v>
      </c>
      <c r="K30" s="114">
        <f>F30*'RPI Data'!$F$155</f>
        <v>24.73002</v>
      </c>
      <c r="L30" s="114">
        <f>G30*'RPI Data'!$F$167</f>
        <v>25.20064</v>
      </c>
      <c r="M30" s="114">
        <f t="shared" ref="M30:M47" si="8">E30-I30</f>
        <v>-0.49799999999999756</v>
      </c>
      <c r="N30" s="114">
        <f t="shared" ref="N30:N47" si="9">F30-J30</f>
        <v>1.1830000000003338E-2</v>
      </c>
      <c r="O30" s="114">
        <f t="shared" ref="O30:O47" si="10">G30-K30</f>
        <v>-0.12002000000000024</v>
      </c>
      <c r="P30" s="114">
        <f t="shared" ref="P30:P47" si="11">H30-L30</f>
        <v>-1.7178461538463807E-2</v>
      </c>
      <c r="Q30" s="116">
        <f t="shared" ref="Q30:Q47" si="12">M30/I30</f>
        <v>-2.1166269976198471E-2</v>
      </c>
      <c r="R30" s="116">
        <f t="shared" si="5"/>
        <v>4.9439635375389502E-4</v>
      </c>
      <c r="S30" s="116">
        <f t="shared" si="6"/>
        <v>-4.8532107940066462E-3</v>
      </c>
      <c r="T30" s="116">
        <f t="shared" si="7"/>
        <v>-6.8166766949029106E-4</v>
      </c>
      <c r="U30" s="115">
        <f>D30*'RPI Data'!$I$167</f>
        <v>25.856702619414481</v>
      </c>
      <c r="V30" s="115">
        <f t="shared" ref="V30:V47" si="13">H30-U30</f>
        <v>-0.67324108095294477</v>
      </c>
      <c r="W30" s="115">
        <f t="shared" ref="W30:W47" si="14">V30/4</f>
        <v>-0.16831027023823619</v>
      </c>
      <c r="X30" s="117">
        <f t="shared" ref="X30:X47" si="15">V30/U30</f>
        <v>-2.6037391188752829E-2</v>
      </c>
    </row>
    <row r="31" spans="2:24" ht="20.25" customHeight="1" x14ac:dyDescent="0.2">
      <c r="B31" s="326" t="str">
        <f>'Table 3'!B8</f>
        <v>Badminton (per court per hour)</v>
      </c>
      <c r="C31" s="113" t="str">
        <f>'Table 3'!C8</f>
        <v>Adult</v>
      </c>
      <c r="D31" s="114">
        <f>'Table 3'!D8</f>
        <v>9.3767741935483873</v>
      </c>
      <c r="E31" s="114">
        <f>'Table 3'!E8</f>
        <v>9.5500000000000007</v>
      </c>
      <c r="F31" s="114">
        <f>'Table 3'!F8</f>
        <v>9.99</v>
      </c>
      <c r="G31" s="114">
        <f>'Table 3'!G8</f>
        <v>10.42</v>
      </c>
      <c r="H31" s="115">
        <f>'Table 3'!H8</f>
        <v>10.099310344827586</v>
      </c>
      <c r="I31" s="114">
        <f>D31*'RPI Data'!$F$131</f>
        <v>9.5643096774193559</v>
      </c>
      <c r="J31" s="114">
        <f>E31*'RPI Data'!$F$143</f>
        <v>9.9224499999999995</v>
      </c>
      <c r="K31" s="114">
        <f>F31*'RPI Data'!$F$155</f>
        <v>10.319669999999999</v>
      </c>
      <c r="L31" s="114">
        <f>G31*'RPI Data'!$F$167</f>
        <v>10.67008</v>
      </c>
      <c r="M31" s="114">
        <f t="shared" si="8"/>
        <v>-1.4309677419355182E-2</v>
      </c>
      <c r="N31" s="114">
        <f t="shared" si="9"/>
        <v>6.7550000000000665E-2</v>
      </c>
      <c r="O31" s="114">
        <f t="shared" si="10"/>
        <v>0.10033000000000136</v>
      </c>
      <c r="P31" s="114">
        <f t="shared" si="11"/>
        <v>-0.5707696551724144</v>
      </c>
      <c r="Q31" s="116">
        <f t="shared" si="12"/>
        <v>-1.4961537112437185E-3</v>
      </c>
      <c r="R31" s="116">
        <f t="shared" si="5"/>
        <v>6.8077944459282403E-3</v>
      </c>
      <c r="S31" s="116">
        <f t="shared" si="6"/>
        <v>9.7222101094319273E-3</v>
      </c>
      <c r="T31" s="116">
        <f t="shared" si="7"/>
        <v>-5.3492537560394522E-2</v>
      </c>
      <c r="U31" s="115">
        <f>D31*'RPI Data'!$I$167</f>
        <v>10.510944877976042</v>
      </c>
      <c r="V31" s="115">
        <f t="shared" si="13"/>
        <v>-0.41163453314845633</v>
      </c>
      <c r="W31" s="115">
        <f t="shared" si="14"/>
        <v>-0.10290863328711408</v>
      </c>
      <c r="X31" s="117">
        <f t="shared" si="15"/>
        <v>-3.9162467116630857E-2</v>
      </c>
    </row>
    <row r="32" spans="2:24" ht="20.25" customHeight="1" x14ac:dyDescent="0.2">
      <c r="B32" s="327">
        <f>'Table 3'!B9</f>
        <v>0</v>
      </c>
      <c r="C32" s="113" t="str">
        <f>'Table 3'!C9</f>
        <v>Juvenile</v>
      </c>
      <c r="D32" s="114">
        <f>'Table 3'!D9</f>
        <v>5.7080645161290322</v>
      </c>
      <c r="E32" s="114">
        <f>'Table 3'!E9</f>
        <v>5.69</v>
      </c>
      <c r="F32" s="114">
        <f>'Table 3'!F9</f>
        <v>5.96</v>
      </c>
      <c r="G32" s="114">
        <f>'Table 3'!G9</f>
        <v>6.46</v>
      </c>
      <c r="H32" s="115">
        <f>'Table 3'!H9</f>
        <v>6.1953571428571408</v>
      </c>
      <c r="I32" s="114">
        <f>D32*'RPI Data'!$F$131</f>
        <v>5.8222258064516126</v>
      </c>
      <c r="J32" s="114">
        <f>E32*'RPI Data'!$F$143</f>
        <v>5.9119099999999998</v>
      </c>
      <c r="K32" s="114">
        <f>F32*'RPI Data'!$F$155</f>
        <v>6.1566799999999997</v>
      </c>
      <c r="L32" s="114">
        <f>G32*'RPI Data'!$F$167</f>
        <v>6.6150400000000005</v>
      </c>
      <c r="M32" s="114">
        <f t="shared" si="8"/>
        <v>-0.13222580645161219</v>
      </c>
      <c r="N32" s="114">
        <f t="shared" si="9"/>
        <v>4.8090000000000188E-2</v>
      </c>
      <c r="O32" s="114">
        <f t="shared" si="10"/>
        <v>0.30332000000000026</v>
      </c>
      <c r="P32" s="114">
        <f t="shared" si="11"/>
        <v>-0.41968285714285969</v>
      </c>
      <c r="Q32" s="116">
        <f t="shared" si="12"/>
        <v>-2.2710525295170224E-2</v>
      </c>
      <c r="R32" s="116">
        <f t="shared" si="5"/>
        <v>8.1344269449298429E-3</v>
      </c>
      <c r="S32" s="116">
        <f t="shared" si="6"/>
        <v>4.9266812632782646E-2</v>
      </c>
      <c r="T32" s="116">
        <f t="shared" si="7"/>
        <v>-6.3443736869748274E-2</v>
      </c>
      <c r="U32" s="115">
        <f>D32*'RPI Data'!$I$167</f>
        <v>6.3984852626870117</v>
      </c>
      <c r="V32" s="115">
        <f t="shared" si="13"/>
        <v>-0.20312811982987089</v>
      </c>
      <c r="W32" s="115">
        <f t="shared" si="14"/>
        <v>-5.0782029957467723E-2</v>
      </c>
      <c r="X32" s="117">
        <f t="shared" si="15"/>
        <v>-3.1746282360673637E-2</v>
      </c>
    </row>
    <row r="33" spans="2:24" ht="20.25" customHeight="1" x14ac:dyDescent="0.2">
      <c r="B33" s="326" t="str">
        <f>'Table 3'!B10</f>
        <v>Squash (per court per 40 minutes)</v>
      </c>
      <c r="C33" s="113" t="str">
        <f>'Table 3'!C10</f>
        <v>Adult</v>
      </c>
      <c r="D33" s="114">
        <f>'Table 3'!D10</f>
        <v>6.37</v>
      </c>
      <c r="E33" s="114">
        <f>'Table 3'!E10</f>
        <v>6.52</v>
      </c>
      <c r="F33" s="114">
        <f>'Table 3'!F10</f>
        <v>6.91</v>
      </c>
      <c r="G33" s="114">
        <f>'Table 3'!G10</f>
        <v>7.77</v>
      </c>
      <c r="H33" s="115">
        <f>'Table 3'!H10</f>
        <v>7.9720000000000031</v>
      </c>
      <c r="I33" s="114">
        <f>D33*'RPI Data'!$F$131</f>
        <v>6.4973999999999998</v>
      </c>
      <c r="J33" s="114">
        <f>E33*'RPI Data'!$F$143</f>
        <v>6.7742799999999992</v>
      </c>
      <c r="K33" s="114">
        <f>F33*'RPI Data'!$F$155</f>
        <v>7.1380299999999997</v>
      </c>
      <c r="L33" s="114">
        <f>G33*'RPI Data'!$F$167</f>
        <v>7.95648</v>
      </c>
      <c r="M33" s="114">
        <f t="shared" si="8"/>
        <v>2.2599999999999731E-2</v>
      </c>
      <c r="N33" s="114">
        <f t="shared" si="9"/>
        <v>0.13572000000000095</v>
      </c>
      <c r="O33" s="114">
        <f t="shared" si="10"/>
        <v>0.63196999999999992</v>
      </c>
      <c r="P33" s="114">
        <f t="shared" si="11"/>
        <v>1.5520000000003087E-2</v>
      </c>
      <c r="Q33" s="116">
        <f t="shared" si="12"/>
        <v>3.4783144026841093E-3</v>
      </c>
      <c r="R33" s="116">
        <f t="shared" si="5"/>
        <v>2.0034601463181471E-2</v>
      </c>
      <c r="S33" s="116">
        <f t="shared" si="6"/>
        <v>8.8535632380362647E-2</v>
      </c>
      <c r="T33" s="116">
        <f t="shared" si="7"/>
        <v>1.9506113256117137E-3</v>
      </c>
      <c r="U33" s="115">
        <f>D33*'RPI Data'!$I$167</f>
        <v>7.1404853620955313</v>
      </c>
      <c r="V33" s="115">
        <f t="shared" si="13"/>
        <v>0.83151463790447178</v>
      </c>
      <c r="W33" s="115">
        <f t="shared" si="14"/>
        <v>0.20787865947611794</v>
      </c>
      <c r="X33" s="117">
        <f t="shared" si="15"/>
        <v>0.11645071668635781</v>
      </c>
    </row>
    <row r="34" spans="2:24" ht="20.25" customHeight="1" x14ac:dyDescent="0.2">
      <c r="B34" s="327">
        <f>'Table 3'!B11</f>
        <v>0</v>
      </c>
      <c r="C34" s="113" t="str">
        <f>'Table 3'!C11</f>
        <v>Juvenile</v>
      </c>
      <c r="D34" s="114">
        <f>'Table 3'!D11</f>
        <v>3.82</v>
      </c>
      <c r="E34" s="114">
        <f>'Table 3'!E11</f>
        <v>3.79</v>
      </c>
      <c r="F34" s="114">
        <f>'Table 3'!F11</f>
        <v>3.95</v>
      </c>
      <c r="G34" s="114">
        <f>'Table 3'!G11</f>
        <v>4.4800000000000004</v>
      </c>
      <c r="H34" s="115">
        <f>'Table 3'!H11</f>
        <v>4.6626315789473685</v>
      </c>
      <c r="I34" s="114">
        <f>D34*'RPI Data'!$F$131</f>
        <v>3.8963999999999999</v>
      </c>
      <c r="J34" s="114">
        <f>E34*'RPI Data'!$F$143</f>
        <v>3.9378099999999998</v>
      </c>
      <c r="K34" s="114">
        <f>F34*'RPI Data'!$F$155</f>
        <v>4.0803500000000001</v>
      </c>
      <c r="L34" s="114">
        <f>G34*'RPI Data'!$F$167</f>
        <v>4.5875200000000005</v>
      </c>
      <c r="M34" s="114">
        <f t="shared" si="8"/>
        <v>-0.10639999999999983</v>
      </c>
      <c r="N34" s="114">
        <f t="shared" si="9"/>
        <v>1.2190000000000367E-2</v>
      </c>
      <c r="O34" s="114">
        <f t="shared" si="10"/>
        <v>0.39965000000000028</v>
      </c>
      <c r="P34" s="114">
        <f t="shared" si="11"/>
        <v>7.5111578947367974E-2</v>
      </c>
      <c r="Q34" s="116">
        <f t="shared" si="12"/>
        <v>-2.7307257981726681E-2</v>
      </c>
      <c r="R34" s="116">
        <f t="shared" si="5"/>
        <v>3.095629296487227E-3</v>
      </c>
      <c r="S34" s="116">
        <f t="shared" si="6"/>
        <v>9.794502922543416E-2</v>
      </c>
      <c r="T34" s="116">
        <f t="shared" si="7"/>
        <v>1.6373024847274337E-2</v>
      </c>
      <c r="U34" s="115">
        <f>D34*'RPI Data'!$I$167</f>
        <v>4.2820493066255771</v>
      </c>
      <c r="V34" s="115">
        <f t="shared" si="13"/>
        <v>0.38058227232179132</v>
      </c>
      <c r="W34" s="115">
        <f t="shared" si="14"/>
        <v>9.5145568080447829E-2</v>
      </c>
      <c r="X34" s="117">
        <f t="shared" si="15"/>
        <v>8.8878535735896297E-2</v>
      </c>
    </row>
    <row r="35" spans="2:24" ht="20.25" customHeight="1" x14ac:dyDescent="0.2">
      <c r="B35" s="326" t="str">
        <f>'Table 3'!B12</f>
        <v>Table tennis (per table per hour)</v>
      </c>
      <c r="C35" s="113" t="str">
        <f>'Table 3'!C12</f>
        <v>Adult</v>
      </c>
      <c r="D35" s="114">
        <f>'Table 3'!D12</f>
        <v>5.5</v>
      </c>
      <c r="E35" s="114">
        <f>'Table 3'!E12</f>
        <v>5.96</v>
      </c>
      <c r="F35" s="114">
        <f>'Table 3'!F12</f>
        <v>6.49</v>
      </c>
      <c r="G35" s="114">
        <f>'Table 3'!G12</f>
        <v>7.15</v>
      </c>
      <c r="H35" s="115">
        <f>'Table 3'!H12</f>
        <v>7.2903846153846166</v>
      </c>
      <c r="I35" s="114">
        <f>D35*'RPI Data'!$F$131</f>
        <v>5.61</v>
      </c>
      <c r="J35" s="114">
        <f>E35*'RPI Data'!$F$143</f>
        <v>6.1924399999999995</v>
      </c>
      <c r="K35" s="114">
        <f>F35*'RPI Data'!$F$155</f>
        <v>6.7041699999999995</v>
      </c>
      <c r="L35" s="114">
        <f>G35*'RPI Data'!$F$167</f>
        <v>7.3216000000000001</v>
      </c>
      <c r="M35" s="114">
        <f t="shared" si="8"/>
        <v>0.34999999999999964</v>
      </c>
      <c r="N35" s="114">
        <f t="shared" si="9"/>
        <v>0.29756000000000071</v>
      </c>
      <c r="O35" s="114">
        <f t="shared" si="10"/>
        <v>0.44583000000000084</v>
      </c>
      <c r="P35" s="114">
        <f t="shared" si="11"/>
        <v>-3.1215384615383535E-2</v>
      </c>
      <c r="Q35" s="116">
        <f t="shared" si="12"/>
        <v>6.2388591800356441E-2</v>
      </c>
      <c r="R35" s="116">
        <f t="shared" si="5"/>
        <v>4.8052140997732841E-2</v>
      </c>
      <c r="S35" s="116">
        <f t="shared" si="6"/>
        <v>6.6500401988613192E-2</v>
      </c>
      <c r="T35" s="116">
        <f t="shared" si="7"/>
        <v>-4.2634649004839832E-3</v>
      </c>
      <c r="U35" s="115">
        <f>D35*'RPI Data'!$I$167</f>
        <v>6.1652542372881349</v>
      </c>
      <c r="V35" s="115">
        <f t="shared" si="13"/>
        <v>1.1251303780964816</v>
      </c>
      <c r="W35" s="115">
        <f t="shared" si="14"/>
        <v>0.28128259452412041</v>
      </c>
      <c r="X35" s="117">
        <f t="shared" si="15"/>
        <v>0.18249537404176611</v>
      </c>
    </row>
    <row r="36" spans="2:24" ht="20.25" customHeight="1" x14ac:dyDescent="0.2">
      <c r="B36" s="327">
        <f>'Table 3'!B13</f>
        <v>0</v>
      </c>
      <c r="C36" s="113" t="str">
        <f>'Table 3'!C13</f>
        <v>Juvenile</v>
      </c>
      <c r="D36" s="114">
        <f>'Table 3'!D13</f>
        <v>3.48</v>
      </c>
      <c r="E36" s="114">
        <f>'Table 3'!E13</f>
        <v>3.75</v>
      </c>
      <c r="F36" s="114">
        <f>'Table 3'!F13</f>
        <v>4</v>
      </c>
      <c r="G36" s="114">
        <f>'Table 3'!G13</f>
        <v>4.78</v>
      </c>
      <c r="H36" s="115">
        <f>'Table 3'!H13</f>
        <v>4.796153846153846</v>
      </c>
      <c r="I36" s="114">
        <f>D36*'RPI Data'!$F$131</f>
        <v>3.5495999999999999</v>
      </c>
      <c r="J36" s="114">
        <f>E36*'RPI Data'!$F$143</f>
        <v>3.8962499999999998</v>
      </c>
      <c r="K36" s="114">
        <f>F36*'RPI Data'!$F$155</f>
        <v>4.1319999999999997</v>
      </c>
      <c r="L36" s="114">
        <f>G36*'RPI Data'!$F$167</f>
        <v>4.8947200000000004</v>
      </c>
      <c r="M36" s="114">
        <f t="shared" si="8"/>
        <v>0.20040000000000013</v>
      </c>
      <c r="N36" s="114">
        <f t="shared" si="9"/>
        <v>0.10375000000000023</v>
      </c>
      <c r="O36" s="114">
        <f t="shared" si="10"/>
        <v>0.64800000000000058</v>
      </c>
      <c r="P36" s="114">
        <f t="shared" si="11"/>
        <v>-9.8566153846154414E-2</v>
      </c>
      <c r="Q36" s="116">
        <f t="shared" si="12"/>
        <v>5.6457065584854672E-2</v>
      </c>
      <c r="R36" s="116">
        <f t="shared" si="5"/>
        <v>2.6628168110362588E-2</v>
      </c>
      <c r="S36" s="116">
        <f t="shared" si="6"/>
        <v>0.15682478218780266</v>
      </c>
      <c r="T36" s="116">
        <f t="shared" si="7"/>
        <v>-2.0137240505310704E-2</v>
      </c>
      <c r="U36" s="115">
        <f>D36*'RPI Data'!$I$167</f>
        <v>3.9009244992295837</v>
      </c>
      <c r="V36" s="115">
        <f t="shared" si="13"/>
        <v>0.89522934692426226</v>
      </c>
      <c r="W36" s="115">
        <f t="shared" si="14"/>
        <v>0.22380733673106556</v>
      </c>
      <c r="X36" s="117">
        <f t="shared" si="15"/>
        <v>0.2294915851616883</v>
      </c>
    </row>
    <row r="37" spans="2:24" ht="20.25" customHeight="1" x14ac:dyDescent="0.2">
      <c r="B37" s="118" t="str">
        <f>'Table 3'!B14</f>
        <v>Aerobics/keep fit (per session)</v>
      </c>
      <c r="C37" s="113" t="str">
        <f>'Table 3'!C14</f>
        <v>Adult</v>
      </c>
      <c r="D37" s="114">
        <f>'Table 3'!D14</f>
        <v>4.9838709677419351</v>
      </c>
      <c r="E37" s="114">
        <f>'Table 3'!E14</f>
        <v>5.14</v>
      </c>
      <c r="F37" s="114">
        <f>'Table 3'!F14</f>
        <v>5.24</v>
      </c>
      <c r="G37" s="114">
        <f>'Table 3'!G14</f>
        <v>5.57</v>
      </c>
      <c r="H37" s="115">
        <f>'Table 3'!H14</f>
        <v>5.7857142857142847</v>
      </c>
      <c r="I37" s="114">
        <f>D37*'RPI Data'!$F$131</f>
        <v>5.0835483870967737</v>
      </c>
      <c r="J37" s="114">
        <f>E37*'RPI Data'!$F$143</f>
        <v>5.3404599999999993</v>
      </c>
      <c r="K37" s="114">
        <f>F37*'RPI Data'!$F$155</f>
        <v>5.4129199999999997</v>
      </c>
      <c r="L37" s="114">
        <f>G37*'RPI Data'!$F$167</f>
        <v>5.7036800000000003</v>
      </c>
      <c r="M37" s="114">
        <f t="shared" si="8"/>
        <v>5.6451612903225978E-2</v>
      </c>
      <c r="N37" s="114">
        <f t="shared" si="9"/>
        <v>-0.10045999999999911</v>
      </c>
      <c r="O37" s="114">
        <f t="shared" si="10"/>
        <v>0.15708000000000055</v>
      </c>
      <c r="P37" s="114">
        <f t="shared" si="11"/>
        <v>8.2034285714284394E-2</v>
      </c>
      <c r="Q37" s="116">
        <f t="shared" si="12"/>
        <v>1.1104765530807827E-2</v>
      </c>
      <c r="R37" s="116">
        <f t="shared" si="5"/>
        <v>-1.8811113649385845E-2</v>
      </c>
      <c r="S37" s="116">
        <f t="shared" si="6"/>
        <v>2.9019457150669243E-2</v>
      </c>
      <c r="T37" s="116">
        <f t="shared" si="7"/>
        <v>1.4382694280584533E-2</v>
      </c>
      <c r="U37" s="115">
        <f>D37*'RPI Data'!$I$167</f>
        <v>5.5866966549033243</v>
      </c>
      <c r="V37" s="115">
        <f t="shared" si="13"/>
        <v>0.19901763081096036</v>
      </c>
      <c r="W37" s="115">
        <f t="shared" si="14"/>
        <v>4.9754407702740089E-2</v>
      </c>
      <c r="X37" s="117">
        <f t="shared" si="15"/>
        <v>3.5623489712169505E-2</v>
      </c>
    </row>
    <row r="38" spans="2:24" ht="20.25" customHeight="1" x14ac:dyDescent="0.2">
      <c r="B38" s="326" t="str">
        <f>'Table 3'!B15</f>
        <v>Bowls Season Ticket (per person)</v>
      </c>
      <c r="C38" s="113" t="str">
        <f>'Table 3'!C15</f>
        <v>Adult</v>
      </c>
      <c r="D38" s="114">
        <f>'Table 3'!D15</f>
        <v>50.476153846153849</v>
      </c>
      <c r="E38" s="114">
        <f>'Table 3'!E15</f>
        <v>48.89</v>
      </c>
      <c r="F38" s="114">
        <f>'Table 3'!F15</f>
        <v>51.19</v>
      </c>
      <c r="G38" s="114">
        <f>'Table 3'!G15</f>
        <v>55.23</v>
      </c>
      <c r="H38" s="115">
        <f>'Table 3'!H15</f>
        <v>55.031250000000007</v>
      </c>
      <c r="I38" s="114">
        <f>D38*'RPI Data'!$F$131</f>
        <v>51.48567692307693</v>
      </c>
      <c r="J38" s="114">
        <f>E38*'RPI Data'!$F$143</f>
        <v>50.796709999999997</v>
      </c>
      <c r="K38" s="114">
        <f>F38*'RPI Data'!$F$155</f>
        <v>52.879269999999991</v>
      </c>
      <c r="L38" s="114">
        <f>G38*'RPI Data'!$F$167</f>
        <v>56.555520000000001</v>
      </c>
      <c r="M38" s="114">
        <f t="shared" si="8"/>
        <v>-2.5956769230769297</v>
      </c>
      <c r="N38" s="114">
        <f t="shared" si="9"/>
        <v>0.39329000000000036</v>
      </c>
      <c r="O38" s="114">
        <f t="shared" si="10"/>
        <v>2.3507300000000058</v>
      </c>
      <c r="P38" s="114">
        <f t="shared" si="11"/>
        <v>-1.5242699999999942</v>
      </c>
      <c r="Q38" s="116">
        <f t="shared" si="12"/>
        <v>-5.0415515114136417E-2</v>
      </c>
      <c r="R38" s="116">
        <f t="shared" si="5"/>
        <v>7.74243056292426E-3</v>
      </c>
      <c r="S38" s="116">
        <f t="shared" si="6"/>
        <v>4.4454660588166328E-2</v>
      </c>
      <c r="T38" s="116">
        <f t="shared" si="7"/>
        <v>-2.6951745824280181E-2</v>
      </c>
      <c r="U38" s="115">
        <f>D38*'RPI Data'!$I$167</f>
        <v>56.581512978546876</v>
      </c>
      <c r="V38" s="115">
        <f t="shared" si="13"/>
        <v>-1.5502629785468685</v>
      </c>
      <c r="W38" s="115">
        <f t="shared" si="14"/>
        <v>-0.38756574463671711</v>
      </c>
      <c r="X38" s="117">
        <f t="shared" si="15"/>
        <v>-2.7398754415327447E-2</v>
      </c>
    </row>
    <row r="39" spans="2:24" ht="20.25" customHeight="1" x14ac:dyDescent="0.2">
      <c r="B39" s="327">
        <f>'Table 3'!B16</f>
        <v>0</v>
      </c>
      <c r="C39" s="113" t="str">
        <f>'Table 3'!C16</f>
        <v>Senior citizen</v>
      </c>
      <c r="D39" s="114">
        <f>'Table 3'!D16</f>
        <v>27.190769230769231</v>
      </c>
      <c r="E39" s="114">
        <f>'Table 3'!E16</f>
        <v>27.68</v>
      </c>
      <c r="F39" s="114">
        <f>'Table 3'!F16</f>
        <v>28.41</v>
      </c>
      <c r="G39" s="114">
        <f>'Table 3'!G16</f>
        <v>32.49</v>
      </c>
      <c r="H39" s="115">
        <f>'Table 3'!H16</f>
        <v>28.357142857142854</v>
      </c>
      <c r="I39" s="114">
        <f>D39*'RPI Data'!$F$131</f>
        <v>27.734584615384616</v>
      </c>
      <c r="J39" s="114">
        <f>E39*'RPI Data'!$F$143</f>
        <v>28.759519999999998</v>
      </c>
      <c r="K39" s="114">
        <f>F39*'RPI Data'!$F$155</f>
        <v>29.347529999999999</v>
      </c>
      <c r="L39" s="114">
        <f>G39*'RPI Data'!$F$167</f>
        <v>33.269760000000005</v>
      </c>
      <c r="M39" s="114">
        <f t="shared" si="8"/>
        <v>-5.4584615384616342E-2</v>
      </c>
      <c r="N39" s="114">
        <f t="shared" si="9"/>
        <v>-0.34951999999999828</v>
      </c>
      <c r="O39" s="114">
        <f t="shared" si="10"/>
        <v>3.142470000000003</v>
      </c>
      <c r="P39" s="114">
        <f t="shared" si="11"/>
        <v>-4.912617142857151</v>
      </c>
      <c r="Q39" s="116">
        <f t="shared" si="12"/>
        <v>-1.96810646856913E-3</v>
      </c>
      <c r="R39" s="116">
        <f t="shared" si="5"/>
        <v>-1.2153193099189358E-2</v>
      </c>
      <c r="S39" s="116">
        <f t="shared" si="6"/>
        <v>0.10707783585194404</v>
      </c>
      <c r="T39" s="116">
        <f t="shared" si="7"/>
        <v>-0.14766013168887152</v>
      </c>
      <c r="U39" s="115">
        <f>D39*'RPI Data'!$I$167</f>
        <v>30.479637311840701</v>
      </c>
      <c r="V39" s="115">
        <f t="shared" si="13"/>
        <v>-2.122494454697847</v>
      </c>
      <c r="W39" s="115">
        <f t="shared" si="14"/>
        <v>-0.53062361367446176</v>
      </c>
      <c r="X39" s="117">
        <f t="shared" si="15"/>
        <v>-6.9636473458734444E-2</v>
      </c>
    </row>
    <row r="40" spans="2:24" ht="20.25" customHeight="1" x14ac:dyDescent="0.2">
      <c r="B40" s="326" t="str">
        <f>'Table 3'!B17</f>
        <v>Golf Round Weekends (per person)</v>
      </c>
      <c r="C40" s="113" t="str">
        <f>'Table 3'!C17</f>
        <v>Adult</v>
      </c>
      <c r="D40" s="114">
        <f>'Table 3'!D17</f>
        <v>21.609375</v>
      </c>
      <c r="E40" s="114">
        <f>'Table 3'!E17</f>
        <v>21.71</v>
      </c>
      <c r="F40" s="114">
        <f>'Table 3'!F17</f>
        <v>22.74</v>
      </c>
      <c r="G40" s="114">
        <f>'Table 3'!G17</f>
        <v>21.63</v>
      </c>
      <c r="H40" s="115">
        <f>'Table 3'!H17</f>
        <v>23.457142857142856</v>
      </c>
      <c r="I40" s="114">
        <f>D40*'RPI Data'!$F$131</f>
        <v>22.041562500000001</v>
      </c>
      <c r="J40" s="114">
        <f>E40*'RPI Data'!$F$143</f>
        <v>22.55669</v>
      </c>
      <c r="K40" s="114">
        <f>F40*'RPI Data'!$F$155</f>
        <v>23.490419999999997</v>
      </c>
      <c r="L40" s="114">
        <f>G40*'RPI Data'!$F$167</f>
        <v>22.14912</v>
      </c>
      <c r="M40" s="114">
        <f t="shared" si="8"/>
        <v>-0.33156250000000043</v>
      </c>
      <c r="N40" s="114">
        <f t="shared" si="9"/>
        <v>0.18330999999999875</v>
      </c>
      <c r="O40" s="114">
        <f t="shared" si="10"/>
        <v>-1.8604199999999977</v>
      </c>
      <c r="P40" s="114">
        <f t="shared" si="11"/>
        <v>1.3080228571428556</v>
      </c>
      <c r="Q40" s="116">
        <f t="shared" si="12"/>
        <v>-1.5042604171097235E-2</v>
      </c>
      <c r="R40" s="116">
        <f t="shared" si="5"/>
        <v>8.1266356012339915E-3</v>
      </c>
      <c r="S40" s="116">
        <f t="shared" si="6"/>
        <v>-7.919909477991445E-2</v>
      </c>
      <c r="T40" s="116">
        <f t="shared" si="7"/>
        <v>5.90552968760319E-2</v>
      </c>
      <c r="U40" s="115">
        <f>D40*'RPI Data'!$I$167</f>
        <v>24.223143778890599</v>
      </c>
      <c r="V40" s="115">
        <f t="shared" si="13"/>
        <v>-0.76600092174774304</v>
      </c>
      <c r="W40" s="115">
        <f t="shared" si="14"/>
        <v>-0.19150023043693576</v>
      </c>
      <c r="X40" s="117">
        <f t="shared" si="15"/>
        <v>-3.1622688150630518E-2</v>
      </c>
    </row>
    <row r="41" spans="2:24" ht="20.25" customHeight="1" x14ac:dyDescent="0.2">
      <c r="B41" s="328">
        <f>'Table 3'!B18</f>
        <v>0</v>
      </c>
      <c r="C41" s="314" t="str">
        <f>'Table 3'!C18</f>
        <v>Juvenile</v>
      </c>
      <c r="D41" s="315">
        <f>'Table 3'!D18</f>
        <v>9.046875</v>
      </c>
      <c r="E41" s="315">
        <f>'Table 3'!E18</f>
        <v>9.27</v>
      </c>
      <c r="F41" s="315">
        <f>'Table 3'!F18</f>
        <v>9.64</v>
      </c>
      <c r="G41" s="315">
        <f>'Table 3'!G18</f>
        <v>8.7799999999999994</v>
      </c>
      <c r="H41" s="316">
        <f>'Table 3'!H18</f>
        <v>9.6214285714285701</v>
      </c>
      <c r="I41" s="315">
        <f>D41*'RPI Data'!$F$131</f>
        <v>9.2278125000000006</v>
      </c>
      <c r="J41" s="315">
        <f>E41*'RPI Data'!$F$143</f>
        <v>9.6315299999999997</v>
      </c>
      <c r="K41" s="315">
        <f>F41*'RPI Data'!$F$155</f>
        <v>9.9581199999999992</v>
      </c>
      <c r="L41" s="315">
        <f>G41*'RPI Data'!$F$167</f>
        <v>8.9907199999999996</v>
      </c>
      <c r="M41" s="315">
        <f t="shared" si="8"/>
        <v>4.2187499999998934E-2</v>
      </c>
      <c r="N41" s="315">
        <f t="shared" si="9"/>
        <v>8.4700000000008657E-3</v>
      </c>
      <c r="O41" s="315">
        <f t="shared" si="10"/>
        <v>-1.1781199999999998</v>
      </c>
      <c r="P41" s="114">
        <f t="shared" si="11"/>
        <v>0.63070857142857051</v>
      </c>
      <c r="Q41" s="116">
        <f t="shared" si="12"/>
        <v>4.5717768972872962E-3</v>
      </c>
      <c r="R41" s="116">
        <f t="shared" si="5"/>
        <v>8.7940337620304003E-4</v>
      </c>
      <c r="S41" s="116">
        <f t="shared" si="6"/>
        <v>-0.11830747169144376</v>
      </c>
      <c r="T41" s="116">
        <f t="shared" si="7"/>
        <v>7.0151063699967361E-2</v>
      </c>
      <c r="U41" s="115">
        <f>D41*'RPI Data'!$I$167</f>
        <v>10.141142623266564</v>
      </c>
      <c r="V41" s="115">
        <f t="shared" si="13"/>
        <v>-0.51971405183799391</v>
      </c>
      <c r="W41" s="115">
        <f t="shared" si="14"/>
        <v>-0.12992851295949848</v>
      </c>
      <c r="X41" s="117">
        <f t="shared" si="15"/>
        <v>-5.1248076389895876E-2</v>
      </c>
    </row>
    <row r="42" spans="2:24" ht="20.25" customHeight="1" x14ac:dyDescent="0.2">
      <c r="B42" s="327">
        <f>'Table 3'!B19</f>
        <v>0</v>
      </c>
      <c r="C42" s="113" t="str">
        <f>'Table 3'!C19</f>
        <v>Senior citizen</v>
      </c>
      <c r="D42" s="114">
        <f>'Table 3'!D19</f>
        <v>14.07</v>
      </c>
      <c r="E42" s="114">
        <f>'Table 3'!E19</f>
        <v>14.75</v>
      </c>
      <c r="F42" s="114">
        <f>'Table 3'!F19</f>
        <v>15.75</v>
      </c>
      <c r="G42" s="114">
        <f>'Table 3'!G19</f>
        <v>14.12</v>
      </c>
      <c r="H42" s="115">
        <f>'Table 3'!H19</f>
        <v>14.973076923076924</v>
      </c>
      <c r="I42" s="114">
        <f>D42*'RPI Data'!$F$131</f>
        <v>14.3514</v>
      </c>
      <c r="J42" s="114">
        <f>E42*'RPI Data'!$F$143</f>
        <v>15.325249999999999</v>
      </c>
      <c r="K42" s="114">
        <f>F42*'RPI Data'!$F$155</f>
        <v>16.269749999999998</v>
      </c>
      <c r="L42" s="114">
        <f>G42*'RPI Data'!$F$167</f>
        <v>14.458879999999999</v>
      </c>
      <c r="M42" s="114">
        <f t="shared" si="8"/>
        <v>0.39860000000000007</v>
      </c>
      <c r="N42" s="114">
        <f t="shared" si="9"/>
        <v>0.42475000000000129</v>
      </c>
      <c r="O42" s="114">
        <f t="shared" si="10"/>
        <v>-2.1497499999999992</v>
      </c>
      <c r="P42" s="114">
        <f t="shared" si="11"/>
        <v>0.51419692307692522</v>
      </c>
      <c r="Q42" s="116">
        <f t="shared" si="12"/>
        <v>2.7774293797120844E-2</v>
      </c>
      <c r="R42" s="116">
        <f t="shared" si="5"/>
        <v>2.7715697949462575E-2</v>
      </c>
      <c r="S42" s="116">
        <f t="shared" si="6"/>
        <v>-0.13213171683646027</v>
      </c>
      <c r="T42" s="116">
        <f t="shared" si="7"/>
        <v>3.5562707697755651E-2</v>
      </c>
      <c r="U42" s="115">
        <f>D42*'RPI Data'!$I$167</f>
        <v>15.771841294298921</v>
      </c>
      <c r="V42" s="115">
        <f t="shared" si="13"/>
        <v>-0.79876437122199739</v>
      </c>
      <c r="W42" s="115">
        <f t="shared" si="14"/>
        <v>-0.19969109280549935</v>
      </c>
      <c r="X42" s="117">
        <f t="shared" si="15"/>
        <v>-5.0644966324301544E-2</v>
      </c>
    </row>
    <row r="43" spans="2:24" ht="20.25" customHeight="1" x14ac:dyDescent="0.2">
      <c r="B43" s="326" t="str">
        <f>'Table 3'!B20</f>
        <v>Swimming (per person)</v>
      </c>
      <c r="C43" s="113" t="str">
        <f>'Table 3'!C20</f>
        <v>Adult</v>
      </c>
      <c r="D43" s="114">
        <f>'Table 3'!D20</f>
        <v>3.8366666666666678</v>
      </c>
      <c r="E43" s="114">
        <f>'Table 3'!E20</f>
        <v>3.93</v>
      </c>
      <c r="F43" s="114">
        <f>'Table 3'!F20</f>
        <v>4.07</v>
      </c>
      <c r="G43" s="114">
        <f>'Table 3'!G20</f>
        <v>4.21</v>
      </c>
      <c r="H43" s="115">
        <f>'Table 3'!H20</f>
        <v>4.4160714285714286</v>
      </c>
      <c r="I43" s="114">
        <f>D43*'RPI Data'!$F$131</f>
        <v>3.9134000000000011</v>
      </c>
      <c r="J43" s="114">
        <f>E43*'RPI Data'!$F$143</f>
        <v>4.0832699999999997</v>
      </c>
      <c r="K43" s="114">
        <f>F43*'RPI Data'!$F$155</f>
        <v>4.2043099999999995</v>
      </c>
      <c r="L43" s="114">
        <f>G43*'RPI Data'!$F$167</f>
        <v>4.3110400000000002</v>
      </c>
      <c r="M43" s="114">
        <f t="shared" si="8"/>
        <v>1.659999999999906E-2</v>
      </c>
      <c r="N43" s="114">
        <f t="shared" si="9"/>
        <v>-1.3269999999999449E-2</v>
      </c>
      <c r="O43" s="114">
        <f t="shared" si="10"/>
        <v>5.6900000000004169E-3</v>
      </c>
      <c r="P43" s="114">
        <f t="shared" si="11"/>
        <v>0.10503142857142844</v>
      </c>
      <c r="Q43" s="116">
        <f t="shared" si="12"/>
        <v>4.2418357438542076E-3</v>
      </c>
      <c r="R43" s="116">
        <f t="shared" si="5"/>
        <v>-3.2498463241469335E-3</v>
      </c>
      <c r="S43" s="116">
        <f t="shared" si="6"/>
        <v>1.3533730861902233E-3</v>
      </c>
      <c r="T43" s="116">
        <f t="shared" si="7"/>
        <v>2.4363362105531017E-2</v>
      </c>
      <c r="U43" s="115">
        <f>D43*'RPI Data'!$I$167</f>
        <v>4.3007318952234215</v>
      </c>
      <c r="V43" s="115">
        <f t="shared" si="13"/>
        <v>0.11533953334800717</v>
      </c>
      <c r="W43" s="115">
        <f t="shared" si="14"/>
        <v>2.8834883337001793E-2</v>
      </c>
      <c r="X43" s="117">
        <f t="shared" si="15"/>
        <v>2.6818582547800351E-2</v>
      </c>
    </row>
    <row r="44" spans="2:24" ht="20.25" customHeight="1" x14ac:dyDescent="0.2">
      <c r="B44" s="327">
        <f>'Table 3'!B21</f>
        <v>0</v>
      </c>
      <c r="C44" s="113" t="str">
        <f>'Table 3'!C21</f>
        <v>Juvenile</v>
      </c>
      <c r="D44" s="114">
        <f>'Table 3'!D21</f>
        <v>2.3183333333333334</v>
      </c>
      <c r="E44" s="114">
        <f>'Table 3'!E21</f>
        <v>2.37</v>
      </c>
      <c r="F44" s="114">
        <f>'Table 3'!F21</f>
        <v>2.48</v>
      </c>
      <c r="G44" s="114">
        <f>'Table 3'!G21</f>
        <v>2.58</v>
      </c>
      <c r="H44" s="115">
        <f>'Table 3'!H21</f>
        <v>2.6857142857142859</v>
      </c>
      <c r="I44" s="114">
        <f>D44*'RPI Data'!$F$131</f>
        <v>2.3647</v>
      </c>
      <c r="J44" s="114">
        <f>E44*'RPI Data'!$F$143</f>
        <v>2.4624299999999999</v>
      </c>
      <c r="K44" s="114">
        <f>F44*'RPI Data'!$F$155</f>
        <v>2.5618399999999997</v>
      </c>
      <c r="L44" s="114">
        <f>G44*'RPI Data'!$F$167</f>
        <v>2.6419200000000003</v>
      </c>
      <c r="M44" s="114">
        <f t="shared" si="8"/>
        <v>5.3000000000000824E-3</v>
      </c>
      <c r="N44" s="114">
        <f t="shared" si="9"/>
        <v>1.7570000000000086E-2</v>
      </c>
      <c r="O44" s="114">
        <f t="shared" si="10"/>
        <v>1.8160000000000398E-2</v>
      </c>
      <c r="P44" s="114">
        <f t="shared" si="11"/>
        <v>4.3794285714285675E-2</v>
      </c>
      <c r="Q44" s="116">
        <f t="shared" si="12"/>
        <v>2.2412991077092582E-3</v>
      </c>
      <c r="R44" s="116">
        <f t="shared" si="5"/>
        <v>7.1352282095328949E-3</v>
      </c>
      <c r="S44" s="116">
        <f t="shared" si="6"/>
        <v>7.0886550291979203E-3</v>
      </c>
      <c r="T44" s="116">
        <f t="shared" si="7"/>
        <v>1.6576688815060893E-2</v>
      </c>
      <c r="U44" s="115">
        <f>D44*'RPI Data'!$I$167</f>
        <v>2.5987480739599382</v>
      </c>
      <c r="V44" s="115">
        <f t="shared" si="13"/>
        <v>8.6966211754347711E-2</v>
      </c>
      <c r="W44" s="115">
        <f t="shared" si="14"/>
        <v>2.1741552938586928E-2</v>
      </c>
      <c r="X44" s="117">
        <f t="shared" si="15"/>
        <v>3.3464656549732325E-2</v>
      </c>
    </row>
    <row r="45" spans="2:24" ht="20.25" customHeight="1" x14ac:dyDescent="0.2">
      <c r="B45" s="326" t="str">
        <f>'Table 3'!B22</f>
        <v>Swimming Lesson (per person)</v>
      </c>
      <c r="C45" s="113" t="str">
        <f>'Table 3'!C22</f>
        <v>Adult</v>
      </c>
      <c r="D45" s="114">
        <f>'Table 3'!D22</f>
        <v>5.5991666666666662</v>
      </c>
      <c r="E45" s="114">
        <f>'Table 3'!E22</f>
        <v>5.82</v>
      </c>
      <c r="F45" s="114">
        <f>'Table 3'!F22</f>
        <v>6.08</v>
      </c>
      <c r="G45" s="114">
        <f>'Table 3'!G22</f>
        <v>6.02</v>
      </c>
      <c r="H45" s="115">
        <f>'Table 3'!H22</f>
        <v>6.8455999999999992</v>
      </c>
      <c r="I45" s="114">
        <f>D45*'RPI Data'!$F$131</f>
        <v>5.7111499999999999</v>
      </c>
      <c r="J45" s="114">
        <f>E45*'RPI Data'!$F$143</f>
        <v>6.0469799999999996</v>
      </c>
      <c r="K45" s="114">
        <f>F45*'RPI Data'!$F$155</f>
        <v>6.28064</v>
      </c>
      <c r="L45" s="114">
        <f>G45*'RPI Data'!$F$167</f>
        <v>6.1644799999999993</v>
      </c>
      <c r="M45" s="114">
        <f t="shared" si="8"/>
        <v>0.10885000000000034</v>
      </c>
      <c r="N45" s="114">
        <f t="shared" si="9"/>
        <v>3.3020000000000493E-2</v>
      </c>
      <c r="O45" s="114">
        <f t="shared" si="10"/>
        <v>-0.26064000000000043</v>
      </c>
      <c r="P45" s="114">
        <f t="shared" si="11"/>
        <v>0.68111999999999995</v>
      </c>
      <c r="Q45" s="116">
        <f t="shared" si="12"/>
        <v>1.9059208740796571E-2</v>
      </c>
      <c r="R45" s="116">
        <f t="shared" si="5"/>
        <v>5.4605770153035886E-3</v>
      </c>
      <c r="S45" s="116">
        <f t="shared" si="6"/>
        <v>-4.1498955520456585E-2</v>
      </c>
      <c r="T45" s="116">
        <f t="shared" si="7"/>
        <v>0.11049107142857144</v>
      </c>
      <c r="U45" s="115">
        <f>D45*'RPI Data'!$I$167</f>
        <v>6.2764156394452995</v>
      </c>
      <c r="V45" s="115">
        <f t="shared" si="13"/>
        <v>0.56918436055469979</v>
      </c>
      <c r="W45" s="115">
        <f t="shared" si="14"/>
        <v>0.14229609013867495</v>
      </c>
      <c r="X45" s="117">
        <f t="shared" si="15"/>
        <v>9.0686212203276495E-2</v>
      </c>
    </row>
    <row r="46" spans="2:24" ht="20.25" customHeight="1" x14ac:dyDescent="0.2">
      <c r="B46" s="327">
        <f>'Table 3'!B23</f>
        <v>0</v>
      </c>
      <c r="C46" s="113" t="str">
        <f>'Table 3'!C23</f>
        <v>Juvenile</v>
      </c>
      <c r="D46" s="114">
        <f>'Table 3'!D23</f>
        <v>3.9659999999999993</v>
      </c>
      <c r="E46" s="114">
        <f>'Table 3'!E23</f>
        <v>4.13</v>
      </c>
      <c r="F46" s="114">
        <f>'Table 3'!F23</f>
        <v>4.42</v>
      </c>
      <c r="G46" s="114">
        <f>'Table 3'!G23</f>
        <v>4.58</v>
      </c>
      <c r="H46" s="115">
        <f>'Table 3'!H23</f>
        <v>5.2213043478260861</v>
      </c>
      <c r="I46" s="114">
        <f>D46*'RPI Data'!$F$131</f>
        <v>4.0453199999999994</v>
      </c>
      <c r="J46" s="114">
        <f>E46*'RPI Data'!$F$143</f>
        <v>4.2910699999999995</v>
      </c>
      <c r="K46" s="114">
        <f>F46*'RPI Data'!$F$155</f>
        <v>4.5658599999999998</v>
      </c>
      <c r="L46" s="114">
        <f>G46*'RPI Data'!$F$167</f>
        <v>4.6899199999999999</v>
      </c>
      <c r="M46" s="114">
        <f t="shared" si="8"/>
        <v>8.4680000000000533E-2</v>
      </c>
      <c r="N46" s="114">
        <f t="shared" si="9"/>
        <v>0.12893000000000043</v>
      </c>
      <c r="O46" s="114">
        <f t="shared" si="10"/>
        <v>1.4140000000000263E-2</v>
      </c>
      <c r="P46" s="114">
        <f t="shared" si="11"/>
        <v>0.53138434782608623</v>
      </c>
      <c r="Q46" s="116">
        <f t="shared" si="12"/>
        <v>2.0932831024492636E-2</v>
      </c>
      <c r="R46" s="116">
        <f t="shared" si="5"/>
        <v>3.0046119033248223E-2</v>
      </c>
      <c r="S46" s="116">
        <f t="shared" si="6"/>
        <v>3.0968974081553671E-3</v>
      </c>
      <c r="T46" s="116">
        <f t="shared" si="7"/>
        <v>0.1133034993829503</v>
      </c>
      <c r="U46" s="115">
        <f>D46*'RPI Data'!$I$167</f>
        <v>4.4457087827426802</v>
      </c>
      <c r="V46" s="115">
        <f t="shared" si="13"/>
        <v>0.77559556508340588</v>
      </c>
      <c r="W46" s="115">
        <f t="shared" si="14"/>
        <v>0.19389889127085147</v>
      </c>
      <c r="X46" s="117">
        <f t="shared" si="15"/>
        <v>0.17445937261885147</v>
      </c>
    </row>
    <row r="47" spans="2:24" ht="20.25" customHeight="1" x14ac:dyDescent="0.2">
      <c r="B47" s="119" t="str">
        <f>'Table 3'!B24</f>
        <v>Sauna (per person)</v>
      </c>
      <c r="C47" s="120" t="str">
        <f>'Table 3'!C24</f>
        <v>Adult</v>
      </c>
      <c r="D47" s="121">
        <f>'Table 3'!D24</f>
        <v>5.26</v>
      </c>
      <c r="E47" s="121">
        <f>'Table 3'!E24</f>
        <v>5.41</v>
      </c>
      <c r="F47" s="121">
        <f>'Table 3'!F24</f>
        <v>5.65</v>
      </c>
      <c r="G47" s="121">
        <f>'Table 3'!G24</f>
        <v>5.75</v>
      </c>
      <c r="H47" s="122">
        <f>'Table 3'!H24</f>
        <v>5.8942307692307692</v>
      </c>
      <c r="I47" s="121">
        <f>D47*'RPI Data'!$F$131</f>
        <v>5.3651999999999997</v>
      </c>
      <c r="J47" s="121">
        <f>E47*'RPI Data'!$F$143</f>
        <v>5.6209899999999999</v>
      </c>
      <c r="K47" s="121">
        <f>F47*'RPI Data'!$F$155</f>
        <v>5.8364500000000001</v>
      </c>
      <c r="L47" s="121">
        <f>G47*'RPI Data'!$F$167</f>
        <v>5.8879999999999999</v>
      </c>
      <c r="M47" s="121">
        <f t="shared" si="8"/>
        <v>4.4800000000000395E-2</v>
      </c>
      <c r="N47" s="121">
        <f t="shared" si="9"/>
        <v>2.9010000000000424E-2</v>
      </c>
      <c r="O47" s="121">
        <f t="shared" si="10"/>
        <v>-8.6450000000000138E-2</v>
      </c>
      <c r="P47" s="121">
        <f t="shared" si="11"/>
        <v>6.2307692307692619E-3</v>
      </c>
      <c r="Q47" s="123">
        <f t="shared" si="12"/>
        <v>8.350108104078208E-3</v>
      </c>
      <c r="R47" s="123">
        <f t="shared" si="5"/>
        <v>5.1610125618441636E-3</v>
      </c>
      <c r="S47" s="123">
        <f t="shared" si="6"/>
        <v>-1.4812086113990548E-2</v>
      </c>
      <c r="T47" s="123">
        <f t="shared" si="7"/>
        <v>1.0582148829431492E-3</v>
      </c>
      <c r="U47" s="122">
        <f>D47*'RPI Data'!$I$167</f>
        <v>5.8962249614791986</v>
      </c>
      <c r="V47" s="122">
        <f t="shared" si="13"/>
        <v>-1.9941922484294494E-3</v>
      </c>
      <c r="W47" s="122">
        <f t="shared" si="14"/>
        <v>-4.9854806210736236E-4</v>
      </c>
      <c r="X47" s="124">
        <f t="shared" si="15"/>
        <v>-3.3821508871485838E-4</v>
      </c>
    </row>
    <row r="48" spans="2:24" x14ac:dyDescent="0.2">
      <c r="L48" s="104"/>
      <c r="P48" s="104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</sheetData>
  <mergeCells count="16">
    <mergeCell ref="B38:B39"/>
    <mergeCell ref="B40:B42"/>
    <mergeCell ref="B43:B44"/>
    <mergeCell ref="B45:B46"/>
    <mergeCell ref="B29:B30"/>
    <mergeCell ref="B31:B32"/>
    <mergeCell ref="B33:B34"/>
    <mergeCell ref="B35:B36"/>
    <mergeCell ref="B15:B16"/>
    <mergeCell ref="B17:B19"/>
    <mergeCell ref="B20:B21"/>
    <mergeCell ref="B22:B23"/>
    <mergeCell ref="B6:B7"/>
    <mergeCell ref="B8:B9"/>
    <mergeCell ref="B10:B11"/>
    <mergeCell ref="B12:B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8364E-59F7-462F-B994-D9DD6942E525}">
  <sheetPr>
    <tabColor rgb="FF00B050"/>
  </sheetPr>
  <dimension ref="A1:AY312"/>
  <sheetViews>
    <sheetView showGridLines="0" showRowColHeaders="0" workbookViewId="0">
      <selection activeCell="D4" sqref="D4"/>
    </sheetView>
  </sheetViews>
  <sheetFormatPr defaultColWidth="0" defaultRowHeight="12.75" zeroHeight="1" x14ac:dyDescent="0.2"/>
  <cols>
    <col min="1" max="1" width="3.7109375" customWidth="1"/>
    <col min="2" max="2" width="29.7109375" customWidth="1"/>
    <col min="3" max="3" width="20" customWidth="1"/>
    <col min="4" max="4" width="32.85546875" customWidth="1"/>
    <col min="5" max="5" width="3.7109375" customWidth="1"/>
    <col min="52" max="16383" width="9.140625" hidden="1"/>
    <col min="16384" max="16384" width="9.140625" hidden="1" customWidth="1"/>
  </cols>
  <sheetData>
    <row r="1" spans="2:4" ht="15" x14ac:dyDescent="0.2">
      <c r="B1" s="52" t="s">
        <v>212</v>
      </c>
    </row>
    <row r="2" spans="2:4" ht="20.25" x14ac:dyDescent="0.2">
      <c r="B2" s="44" t="s">
        <v>330</v>
      </c>
    </row>
    <row r="3" spans="2:4" ht="15" x14ac:dyDescent="0.25">
      <c r="B3" s="100" t="s">
        <v>377</v>
      </c>
    </row>
    <row r="4" spans="2:4" ht="15.75" x14ac:dyDescent="0.25">
      <c r="B4" s="5"/>
    </row>
    <row r="5" spans="2:4" ht="25.5" customHeight="1" x14ac:dyDescent="0.2">
      <c r="B5" s="249" t="s">
        <v>370</v>
      </c>
      <c r="C5" s="253" t="s">
        <v>378</v>
      </c>
      <c r="D5" s="93" t="s">
        <v>379</v>
      </c>
    </row>
    <row r="6" spans="2:4" ht="20.25" customHeight="1" x14ac:dyDescent="0.2">
      <c r="B6" s="250" t="s">
        <v>484</v>
      </c>
      <c r="C6" s="251">
        <f>SUM('Concessions data'!D6:D8)</f>
        <v>26</v>
      </c>
      <c r="D6" s="252">
        <f>C6/'Concessions data'!$C$52</f>
        <v>0.96296296296296291</v>
      </c>
    </row>
    <row r="7" spans="2:4" ht="20.25" customHeight="1" x14ac:dyDescent="0.2">
      <c r="B7" s="250" t="s">
        <v>483</v>
      </c>
      <c r="C7" s="251">
        <f>SUM('Concessions data'!D9:D11)</f>
        <v>22</v>
      </c>
      <c r="D7" s="252">
        <f>C7/'Concessions data'!$C$52</f>
        <v>0.81481481481481477</v>
      </c>
    </row>
    <row r="8" spans="2:4" ht="20.25" customHeight="1" x14ac:dyDescent="0.2">
      <c r="B8" s="250" t="s">
        <v>480</v>
      </c>
      <c r="C8" s="357">
        <f>SUM('Concessions data'!D12:D14)</f>
        <v>27</v>
      </c>
      <c r="D8" s="252">
        <f>C8/'Concessions data'!$C$52</f>
        <v>1</v>
      </c>
    </row>
    <row r="9" spans="2:4" ht="20.25" customHeight="1" x14ac:dyDescent="0.2">
      <c r="B9" s="250" t="s">
        <v>42</v>
      </c>
      <c r="C9" s="251">
        <f>SUM('Concessions data'!D15:D17)</f>
        <v>21</v>
      </c>
      <c r="D9" s="252">
        <f>C9/'Concessions data'!$C$52</f>
        <v>0.77777777777777779</v>
      </c>
    </row>
    <row r="10" spans="2:4" ht="20.25" customHeight="1" x14ac:dyDescent="0.2">
      <c r="B10" s="250" t="s">
        <v>367</v>
      </c>
      <c r="C10" s="251">
        <f>SUM('Concessions data'!D18:D20)</f>
        <v>20</v>
      </c>
      <c r="D10" s="252">
        <f>C10/'Concessions data'!$C$52</f>
        <v>0.7407407407407407</v>
      </c>
    </row>
    <row r="11" spans="2:4" ht="20.25" customHeight="1" x14ac:dyDescent="0.2">
      <c r="B11" s="250" t="s">
        <v>45</v>
      </c>
      <c r="C11" s="251">
        <f>SUM('Concessions data'!D21:D22)</f>
        <v>8</v>
      </c>
      <c r="D11" s="252">
        <f>C11/'Concessions data'!$C$52</f>
        <v>0.29629629629629628</v>
      </c>
    </row>
    <row r="12" spans="2:4" ht="20.25" customHeight="1" x14ac:dyDescent="0.2">
      <c r="B12" s="250" t="s">
        <v>46</v>
      </c>
      <c r="C12" s="251">
        <f>SUM('Concessions data'!D24:D26)</f>
        <v>7</v>
      </c>
      <c r="D12" s="252">
        <f>C12/'Concessions data'!$C$52</f>
        <v>0.25925925925925924</v>
      </c>
    </row>
    <row r="13" spans="2:4" ht="20.25" customHeight="1" x14ac:dyDescent="0.2">
      <c r="B13" s="250" t="s">
        <v>44</v>
      </c>
      <c r="C13" s="251">
        <f>SUM('Concessions data'!D27:D29)</f>
        <v>9</v>
      </c>
      <c r="D13" s="252">
        <f>C13/'Concessions data'!$C$52</f>
        <v>0.33333333333333331</v>
      </c>
    </row>
    <row r="14" spans="2:4" ht="20.25" customHeight="1" x14ac:dyDescent="0.2">
      <c r="B14" s="250" t="s">
        <v>482</v>
      </c>
      <c r="C14" s="251">
        <f>SUM('Concessions data'!D30:D32)</f>
        <v>25</v>
      </c>
      <c r="D14" s="252">
        <f>C14/'Concessions data'!$C$52</f>
        <v>0.92592592592592593</v>
      </c>
    </row>
    <row r="15" spans="2:4" ht="20.25" customHeight="1" x14ac:dyDescent="0.2">
      <c r="B15" s="250" t="s">
        <v>485</v>
      </c>
      <c r="C15" s="251">
        <f>SUM('Concessions data'!D33:D35)</f>
        <v>26</v>
      </c>
      <c r="D15" s="252">
        <f>C15/'Concessions data'!$C$52</f>
        <v>0.96296296296296291</v>
      </c>
    </row>
    <row r="16" spans="2:4" ht="20.25" customHeight="1" x14ac:dyDescent="0.2">
      <c r="B16" s="250" t="s">
        <v>103</v>
      </c>
      <c r="C16" s="251">
        <f>SUM('Concessions data'!D36:D38)</f>
        <v>20</v>
      </c>
      <c r="D16" s="252">
        <f>C16/'Concessions data'!$C$52</f>
        <v>0.7407407407407407</v>
      </c>
    </row>
    <row r="17" spans="1:40" ht="20.25" customHeight="1" x14ac:dyDescent="0.2">
      <c r="B17" s="250" t="s">
        <v>486</v>
      </c>
      <c r="C17" s="251">
        <f>SUM('Concessions data'!D39:D41)</f>
        <v>20</v>
      </c>
      <c r="D17" s="252">
        <f>C17/'Concessions data'!$C$52</f>
        <v>0.7407407407407407</v>
      </c>
    </row>
    <row r="18" spans="1:40" ht="20.25" customHeight="1" x14ac:dyDescent="0.2">
      <c r="B18" s="250" t="s">
        <v>487</v>
      </c>
      <c r="C18" s="357">
        <f>SUM('Concessions data'!D42:D44)</f>
        <v>18</v>
      </c>
      <c r="D18" s="252">
        <f>C18/'Concessions data'!$C$52</f>
        <v>0.66666666666666663</v>
      </c>
    </row>
    <row r="19" spans="1:40" ht="20.25" customHeight="1" x14ac:dyDescent="0.2">
      <c r="B19" s="250" t="s">
        <v>104</v>
      </c>
      <c r="C19" s="251">
        <f>SUM('Concessions data'!D45:D47)</f>
        <v>11</v>
      </c>
      <c r="D19" s="252">
        <f>C19/'Concessions data'!$C$52</f>
        <v>0.40740740740740738</v>
      </c>
    </row>
    <row r="20" spans="1:40" ht="20.25" customHeight="1" x14ac:dyDescent="0.2">
      <c r="B20" s="250" t="s">
        <v>481</v>
      </c>
      <c r="C20" s="251">
        <f>SUM('Concessions data'!D48:D50)</f>
        <v>16</v>
      </c>
      <c r="D20" s="252">
        <f>C20/'Concessions data'!$C$52</f>
        <v>0.59259259259259256</v>
      </c>
    </row>
    <row r="21" spans="1:40" ht="21.75" customHeight="1" x14ac:dyDescent="0.2">
      <c r="B21" s="254" t="s">
        <v>380</v>
      </c>
      <c r="C21" s="255">
        <f>'Concessions data'!C52</f>
        <v>27</v>
      </c>
    </row>
    <row r="22" spans="1:40" x14ac:dyDescent="0.2"/>
    <row r="23" spans="1:40" hidden="1" x14ac:dyDescent="0.2"/>
    <row r="24" spans="1:40" s="15" customFormat="1" hidden="1" x14ac:dyDescent="0.2">
      <c r="A24"/>
    </row>
    <row r="25" spans="1:40" hidden="1" x14ac:dyDescent="0.2">
      <c r="AN25" s="12"/>
    </row>
    <row r="26" spans="1:40" hidden="1" x14ac:dyDescent="0.2">
      <c r="AN26" s="12"/>
    </row>
    <row r="27" spans="1:40" hidden="1" x14ac:dyDescent="0.2">
      <c r="AN27" s="12"/>
    </row>
    <row r="28" spans="1:40" hidden="1" x14ac:dyDescent="0.2">
      <c r="AN28" s="12"/>
    </row>
    <row r="29" spans="1:40" hidden="1" x14ac:dyDescent="0.2">
      <c r="AN29" s="12"/>
    </row>
    <row r="30" spans="1:40" hidden="1" x14ac:dyDescent="0.2">
      <c r="AN30" s="12"/>
    </row>
    <row r="31" spans="1:40" hidden="1" x14ac:dyDescent="0.2">
      <c r="AN31" s="12"/>
    </row>
    <row r="32" spans="1:40" hidden="1" x14ac:dyDescent="0.2">
      <c r="AN32" s="12"/>
    </row>
    <row r="33" spans="40:40" hidden="1" x14ac:dyDescent="0.2">
      <c r="AN33" s="12"/>
    </row>
    <row r="34" spans="40:40" hidden="1" x14ac:dyDescent="0.2">
      <c r="AN34" s="12"/>
    </row>
    <row r="35" spans="40:40" hidden="1" x14ac:dyDescent="0.2">
      <c r="AN35" s="12"/>
    </row>
    <row r="36" spans="40:40" hidden="1" x14ac:dyDescent="0.2">
      <c r="AN36" s="12"/>
    </row>
    <row r="37" spans="40:40" hidden="1" x14ac:dyDescent="0.2">
      <c r="AN37" s="12"/>
    </row>
    <row r="38" spans="40:40" hidden="1" x14ac:dyDescent="0.2">
      <c r="AN38" s="12"/>
    </row>
    <row r="39" spans="40:40" hidden="1" x14ac:dyDescent="0.2">
      <c r="AN39" s="12"/>
    </row>
    <row r="40" spans="40:40" hidden="1" x14ac:dyDescent="0.2">
      <c r="AN40" s="12"/>
    </row>
    <row r="41" spans="40:40" hidden="1" x14ac:dyDescent="0.2">
      <c r="AN41" s="12"/>
    </row>
    <row r="42" spans="40:40" hidden="1" x14ac:dyDescent="0.2">
      <c r="AN42" s="12"/>
    </row>
    <row r="43" spans="40:40" hidden="1" x14ac:dyDescent="0.2">
      <c r="AN43" s="12"/>
    </row>
    <row r="44" spans="40:40" hidden="1" x14ac:dyDescent="0.2">
      <c r="AN44" s="12"/>
    </row>
    <row r="45" spans="40:40" hidden="1" x14ac:dyDescent="0.2">
      <c r="AN45" s="12"/>
    </row>
    <row r="46" spans="40:40" hidden="1" x14ac:dyDescent="0.2">
      <c r="AN46" s="12"/>
    </row>
    <row r="47" spans="40:40" hidden="1" x14ac:dyDescent="0.2">
      <c r="AN47" s="12"/>
    </row>
    <row r="48" spans="40:40" hidden="1" x14ac:dyDescent="0.2">
      <c r="AN48" s="12"/>
    </row>
    <row r="49" spans="40:40" hidden="1" x14ac:dyDescent="0.2">
      <c r="AN49" s="12"/>
    </row>
    <row r="50" spans="40:40" hidden="1" x14ac:dyDescent="0.2">
      <c r="AN50" s="12"/>
    </row>
    <row r="51" spans="40:40" hidden="1" x14ac:dyDescent="0.2">
      <c r="AN51" s="12"/>
    </row>
    <row r="52" spans="40:40" hidden="1" x14ac:dyDescent="0.2">
      <c r="AN52" s="12"/>
    </row>
    <row r="53" spans="40:40" hidden="1" x14ac:dyDescent="0.2">
      <c r="AN53" s="12"/>
    </row>
    <row r="54" spans="40:40" hidden="1" x14ac:dyDescent="0.2">
      <c r="AN54" s="12"/>
    </row>
    <row r="55" spans="40:40" hidden="1" x14ac:dyDescent="0.2">
      <c r="AN55" s="12"/>
    </row>
    <row r="56" spans="40:40" hidden="1" x14ac:dyDescent="0.2">
      <c r="AN56" s="12"/>
    </row>
    <row r="57" spans="40:40" hidden="1" x14ac:dyDescent="0.2">
      <c r="AN57" s="12"/>
    </row>
    <row r="58" spans="40:40" hidden="1" x14ac:dyDescent="0.2">
      <c r="AN58" s="12"/>
    </row>
    <row r="59" spans="40:40" hidden="1" x14ac:dyDescent="0.2">
      <c r="AN59" s="12"/>
    </row>
    <row r="60" spans="40:40" hidden="1" x14ac:dyDescent="0.2">
      <c r="AN60" s="12"/>
    </row>
    <row r="61" spans="40:40" hidden="1" x14ac:dyDescent="0.2">
      <c r="AN61" s="12"/>
    </row>
    <row r="62" spans="40:40" hidden="1" x14ac:dyDescent="0.2">
      <c r="AN62" s="12"/>
    </row>
    <row r="63" spans="40:40" hidden="1" x14ac:dyDescent="0.2">
      <c r="AN63" s="12"/>
    </row>
    <row r="64" spans="40:40" hidden="1" x14ac:dyDescent="0.2">
      <c r="AN64" s="12"/>
    </row>
    <row r="65" spans="40:40" hidden="1" x14ac:dyDescent="0.2">
      <c r="AN65" s="12"/>
    </row>
    <row r="66" spans="40:40" hidden="1" x14ac:dyDescent="0.2">
      <c r="AN66" s="12"/>
    </row>
    <row r="67" spans="40:40" hidden="1" x14ac:dyDescent="0.2">
      <c r="AN67" s="12"/>
    </row>
    <row r="68" spans="40:40" hidden="1" x14ac:dyDescent="0.2">
      <c r="AN68" s="12"/>
    </row>
    <row r="69" spans="40:40" hidden="1" x14ac:dyDescent="0.2">
      <c r="AN69" s="12"/>
    </row>
    <row r="70" spans="40:40" s="2" customFormat="1" hidden="1" x14ac:dyDescent="0.2"/>
    <row r="71" spans="40:40" hidden="1" x14ac:dyDescent="0.2"/>
    <row r="72" spans="40:40" hidden="1" x14ac:dyDescent="0.2"/>
    <row r="73" spans="40:40" hidden="1" x14ac:dyDescent="0.2"/>
    <row r="74" spans="40:40" hidden="1" x14ac:dyDescent="0.2"/>
    <row r="75" spans="40:40" hidden="1" x14ac:dyDescent="0.2"/>
    <row r="76" spans="40:40" hidden="1" x14ac:dyDescent="0.2"/>
    <row r="77" spans="40:40" hidden="1" x14ac:dyDescent="0.2"/>
    <row r="78" spans="40:40" hidden="1" x14ac:dyDescent="0.2"/>
    <row r="79" spans="40:40" hidden="1" x14ac:dyDescent="0.2"/>
    <row r="80" spans="40:4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16F3-A7EA-4BB7-A5A4-45B995F88789}">
  <sheetPr>
    <tabColor rgb="FF00B050"/>
  </sheetPr>
  <dimension ref="A1:AL144"/>
  <sheetViews>
    <sheetView showGridLines="0" showRowColHeaders="0" topLeftCell="B1" workbookViewId="0">
      <selection activeCell="L9" sqref="L9"/>
    </sheetView>
  </sheetViews>
  <sheetFormatPr defaultColWidth="0" defaultRowHeight="12.75" zeroHeight="1" x14ac:dyDescent="0.2"/>
  <cols>
    <col min="1" max="1" width="0" hidden="1" customWidth="1"/>
    <col min="2" max="2" width="6.5703125" customWidth="1"/>
    <col min="3" max="3" width="37.7109375" customWidth="1"/>
    <col min="4" max="4" width="12.140625" customWidth="1"/>
    <col min="5" max="5" width="7" customWidth="1"/>
    <col min="6" max="6" width="12.140625" customWidth="1"/>
    <col min="7" max="7" width="7.42578125" customWidth="1"/>
    <col min="8" max="8" width="12.140625" customWidth="1"/>
    <col min="9" max="9" width="8.140625" customWidth="1"/>
    <col min="10" max="10" width="12.140625" customWidth="1"/>
    <col min="11" max="11" width="9" customWidth="1"/>
    <col min="12" max="37" width="21" customWidth="1"/>
    <col min="38" max="38" width="5.85546875" customWidth="1"/>
    <col min="39" max="16384" width="9.140625" hidden="1"/>
  </cols>
  <sheetData>
    <row r="1" spans="3:16" ht="15" x14ac:dyDescent="0.2">
      <c r="C1" s="52" t="s">
        <v>212</v>
      </c>
    </row>
    <row r="2" spans="3:16" ht="20.25" x14ac:dyDescent="0.2">
      <c r="C2" s="44" t="s">
        <v>330</v>
      </c>
    </row>
    <row r="3" spans="3:16" ht="15" x14ac:dyDescent="0.25">
      <c r="C3" s="100" t="s">
        <v>382</v>
      </c>
    </row>
    <row r="4" spans="3:16" x14ac:dyDescent="0.2"/>
    <row r="5" spans="3:16" x14ac:dyDescent="0.2">
      <c r="C5" s="358" t="s">
        <v>370</v>
      </c>
      <c r="D5" s="359" t="s">
        <v>237</v>
      </c>
      <c r="E5" s="359"/>
      <c r="F5" s="359"/>
      <c r="G5" s="359"/>
      <c r="H5" s="360" t="s">
        <v>376</v>
      </c>
      <c r="I5" s="361"/>
      <c r="J5" s="361"/>
      <c r="K5" s="362"/>
    </row>
    <row r="6" spans="3:16" ht="27.75" customHeight="1" x14ac:dyDescent="0.2">
      <c r="C6" s="363"/>
      <c r="D6" s="253" t="s">
        <v>72</v>
      </c>
      <c r="E6" s="306" t="s">
        <v>479</v>
      </c>
      <c r="F6" s="253" t="s">
        <v>73</v>
      </c>
      <c r="G6" s="306" t="s">
        <v>479</v>
      </c>
      <c r="H6" s="253" t="s">
        <v>72</v>
      </c>
      <c r="I6" s="306" t="s">
        <v>479</v>
      </c>
      <c r="J6" s="253" t="s">
        <v>73</v>
      </c>
      <c r="K6" s="364" t="s">
        <v>479</v>
      </c>
    </row>
    <row r="7" spans="3:16" ht="21" customHeight="1" x14ac:dyDescent="0.2">
      <c r="C7" s="365" t="s">
        <v>484</v>
      </c>
      <c r="D7" s="262">
        <f>'Table 8'!E84</f>
        <v>0</v>
      </c>
      <c r="E7" s="307">
        <f>D7/'Concessions data'!$C$52</f>
        <v>0</v>
      </c>
      <c r="F7" s="262">
        <f>'Table 8'!E99</f>
        <v>22</v>
      </c>
      <c r="G7" s="307">
        <f>F7/'Concessions data'!$C$52</f>
        <v>0.81481481481481477</v>
      </c>
      <c r="H7" s="264">
        <f>'Table 8'!E114</f>
        <v>0</v>
      </c>
      <c r="I7" s="307">
        <f>H7/'Concessions data'!$C$52</f>
        <v>0</v>
      </c>
      <c r="J7" s="262">
        <f>'Table 8'!E129</f>
        <v>2</v>
      </c>
      <c r="K7" s="366">
        <f>J7/'Concessions data'!$C$52</f>
        <v>7.407407407407407E-2</v>
      </c>
    </row>
    <row r="8" spans="3:16" ht="21" customHeight="1" x14ac:dyDescent="0.2">
      <c r="C8" s="365" t="s">
        <v>483</v>
      </c>
      <c r="D8" s="262">
        <f>'Table 8'!E85</f>
        <v>0</v>
      </c>
      <c r="E8" s="307">
        <f>D8/'Concessions data'!$C$52</f>
        <v>0</v>
      </c>
      <c r="F8" s="262">
        <f>'Table 8'!E100</f>
        <v>22</v>
      </c>
      <c r="G8" s="307">
        <f>F8/'Concessions data'!$C$52</f>
        <v>0.81481481481481477</v>
      </c>
      <c r="H8" s="264">
        <f>'Table 8'!E115</f>
        <v>0</v>
      </c>
      <c r="I8" s="307">
        <f>H8/'Concessions data'!$C$52</f>
        <v>0</v>
      </c>
      <c r="J8" s="262">
        <f>'Table 8'!E130</f>
        <v>0</v>
      </c>
      <c r="K8" s="366">
        <f>J8/'Concessions data'!$C$52</f>
        <v>0</v>
      </c>
    </row>
    <row r="9" spans="3:16" ht="21" customHeight="1" x14ac:dyDescent="0.2">
      <c r="C9" s="365" t="s">
        <v>480</v>
      </c>
      <c r="D9" s="262">
        <f>'Table 8'!E86</f>
        <v>2</v>
      </c>
      <c r="E9" s="307">
        <f>D9/'Concessions data'!$C$52</f>
        <v>7.407407407407407E-2</v>
      </c>
      <c r="F9" s="262">
        <f>'Table 8'!E101</f>
        <v>23</v>
      </c>
      <c r="G9" s="307">
        <f>F9/'Concessions data'!$C$52</f>
        <v>0.85185185185185186</v>
      </c>
      <c r="H9" s="264">
        <f>'Table 8'!E116</f>
        <v>0</v>
      </c>
      <c r="I9" s="307">
        <f>H9/'Concessions data'!$C$52</f>
        <v>0</v>
      </c>
      <c r="J9" s="262">
        <f>'Table 8'!E131</f>
        <v>1</v>
      </c>
      <c r="K9" s="366">
        <f>J9/'Concessions data'!$C$52</f>
        <v>3.7037037037037035E-2</v>
      </c>
    </row>
    <row r="10" spans="3:16" ht="21" customHeight="1" x14ac:dyDescent="0.2">
      <c r="C10" s="365" t="s">
        <v>42</v>
      </c>
      <c r="D10" s="262">
        <f>'Table 8'!E87</f>
        <v>0</v>
      </c>
      <c r="E10" s="307">
        <f>D10/'Concessions data'!$C$52</f>
        <v>0</v>
      </c>
      <c r="F10" s="262">
        <f>'Table 8'!E102</f>
        <v>17</v>
      </c>
      <c r="G10" s="307">
        <f>F10/'Concessions data'!$C$52</f>
        <v>0.62962962962962965</v>
      </c>
      <c r="H10" s="264">
        <f>'Table 8'!E117</f>
        <v>0</v>
      </c>
      <c r="I10" s="307">
        <f>H10/'Concessions data'!$C$52</f>
        <v>0</v>
      </c>
      <c r="J10" s="262">
        <f>'Table 8'!E132</f>
        <v>2</v>
      </c>
      <c r="K10" s="366">
        <f>J10/'Concessions data'!$C$52</f>
        <v>7.407407407407407E-2</v>
      </c>
      <c r="P10" s="22"/>
    </row>
    <row r="11" spans="3:16" ht="21" customHeight="1" x14ac:dyDescent="0.2">
      <c r="C11" s="365" t="s">
        <v>367</v>
      </c>
      <c r="D11" s="262">
        <f>'Table 8'!E88</f>
        <v>0</v>
      </c>
      <c r="E11" s="307">
        <f>D11/'Concessions data'!$C$52</f>
        <v>0</v>
      </c>
      <c r="F11" s="262">
        <f>'Table 8'!E103</f>
        <v>19</v>
      </c>
      <c r="G11" s="307">
        <f>F11/'Concessions data'!$C$52</f>
        <v>0.70370370370370372</v>
      </c>
      <c r="H11" s="264">
        <f>'Table 8'!E118</f>
        <v>0</v>
      </c>
      <c r="I11" s="307">
        <f>H11/'Concessions data'!$C$52</f>
        <v>0</v>
      </c>
      <c r="J11" s="262">
        <f>'Table 8'!E133</f>
        <v>0</v>
      </c>
      <c r="K11" s="366">
        <f>J11/'Concessions data'!$C$52</f>
        <v>0</v>
      </c>
      <c r="P11" s="22"/>
    </row>
    <row r="12" spans="3:16" ht="21" customHeight="1" x14ac:dyDescent="0.2">
      <c r="C12" s="365" t="s">
        <v>45</v>
      </c>
      <c r="D12" s="262">
        <f>'Table 8'!E89</f>
        <v>0</v>
      </c>
      <c r="E12" s="307">
        <f>D12/'Concessions data'!$C$52</f>
        <v>0</v>
      </c>
      <c r="F12" s="262">
        <f>'Table 8'!E104</f>
        <v>8</v>
      </c>
      <c r="G12" s="307">
        <f>F12/'Concessions data'!$C$52</f>
        <v>0.29629629629629628</v>
      </c>
      <c r="H12" s="264">
        <f>'Table 8'!E119</f>
        <v>0</v>
      </c>
      <c r="I12" s="307">
        <f>H12/'Concessions data'!$C$52</f>
        <v>0</v>
      </c>
      <c r="J12" s="262">
        <f>'Table 8'!E134</f>
        <v>0</v>
      </c>
      <c r="K12" s="366">
        <f>J12/'Concessions data'!$C$52</f>
        <v>0</v>
      </c>
      <c r="P12" s="22"/>
    </row>
    <row r="13" spans="3:16" ht="21" customHeight="1" x14ac:dyDescent="0.2">
      <c r="C13" s="365" t="s">
        <v>46</v>
      </c>
      <c r="D13" s="262">
        <f>'Table 8'!E90</f>
        <v>0</v>
      </c>
      <c r="E13" s="307">
        <f>D13/'Concessions data'!$C$52</f>
        <v>0</v>
      </c>
      <c r="F13" s="262">
        <f>'Table 8'!E105</f>
        <v>7</v>
      </c>
      <c r="G13" s="307">
        <f>F13/'Concessions data'!$C$52</f>
        <v>0.25925925925925924</v>
      </c>
      <c r="H13" s="264">
        <f>'Table 8'!E120</f>
        <v>0</v>
      </c>
      <c r="I13" s="307">
        <f>H13/'Concessions data'!$C$52</f>
        <v>0</v>
      </c>
      <c r="J13" s="262">
        <f>'Table 8'!E135</f>
        <v>0</v>
      </c>
      <c r="K13" s="366">
        <f>J13/'Concessions data'!$C$52</f>
        <v>0</v>
      </c>
    </row>
    <row r="14" spans="3:16" ht="21" customHeight="1" x14ac:dyDescent="0.2">
      <c r="C14" s="365" t="s">
        <v>44</v>
      </c>
      <c r="D14" s="262">
        <f>'Table 8'!E91</f>
        <v>0</v>
      </c>
      <c r="E14" s="307">
        <f>D14/'Concessions data'!$C$52</f>
        <v>0</v>
      </c>
      <c r="F14" s="262">
        <f>'Table 8'!E106</f>
        <v>7</v>
      </c>
      <c r="G14" s="307">
        <f>F14/'Concessions data'!$C$52</f>
        <v>0.25925925925925924</v>
      </c>
      <c r="H14" s="264">
        <f>'Table 8'!E121</f>
        <v>0</v>
      </c>
      <c r="I14" s="307">
        <f>H14/'Concessions data'!$C$52</f>
        <v>0</v>
      </c>
      <c r="J14" s="262">
        <f>'Table 8'!E136</f>
        <v>1</v>
      </c>
      <c r="K14" s="366">
        <f>J14/'Concessions data'!$C$52</f>
        <v>3.7037037037037035E-2</v>
      </c>
    </row>
    <row r="15" spans="3:16" ht="21" customHeight="1" x14ac:dyDescent="0.2">
      <c r="C15" s="365" t="s">
        <v>482</v>
      </c>
      <c r="D15" s="262">
        <f>'Table 8'!E92</f>
        <v>0</v>
      </c>
      <c r="E15" s="307">
        <f>D15/'Concessions data'!$C$52</f>
        <v>0</v>
      </c>
      <c r="F15" s="262">
        <f>'Table 8'!E107</f>
        <v>23</v>
      </c>
      <c r="G15" s="307">
        <f>F15/'Concessions data'!$C$52</f>
        <v>0.85185185185185186</v>
      </c>
      <c r="H15" s="264">
        <f>'Table 8'!E122</f>
        <v>0</v>
      </c>
      <c r="I15" s="307">
        <f>H15/'Concessions data'!$C$52</f>
        <v>0</v>
      </c>
      <c r="J15" s="262">
        <f>'Table 8'!E137</f>
        <v>1</v>
      </c>
      <c r="K15" s="366">
        <f>J15/'Concessions data'!$C$52</f>
        <v>3.7037037037037035E-2</v>
      </c>
    </row>
    <row r="16" spans="3:16" ht="21" customHeight="1" x14ac:dyDescent="0.2">
      <c r="C16" s="365" t="s">
        <v>485</v>
      </c>
      <c r="D16" s="262">
        <f>'Table 8'!E93</f>
        <v>0</v>
      </c>
      <c r="E16" s="307">
        <f>D16/'Concessions data'!$C$52</f>
        <v>0</v>
      </c>
      <c r="F16" s="262">
        <f>'Table 8'!E108</f>
        <v>24</v>
      </c>
      <c r="G16" s="307">
        <f>F16/'Concessions data'!$C$52</f>
        <v>0.88888888888888884</v>
      </c>
      <c r="H16" s="264">
        <f>'Table 8'!E123</f>
        <v>0</v>
      </c>
      <c r="I16" s="307">
        <f>H16/'Concessions data'!$C$52</f>
        <v>0</v>
      </c>
      <c r="J16" s="262">
        <f>'Table 8'!E138</f>
        <v>1</v>
      </c>
      <c r="K16" s="366">
        <f>J16/'Concessions data'!$C$52</f>
        <v>3.7037037037037035E-2</v>
      </c>
    </row>
    <row r="17" spans="3:37" ht="21" customHeight="1" x14ac:dyDescent="0.2">
      <c r="C17" s="365" t="s">
        <v>103</v>
      </c>
      <c r="D17" s="262">
        <f>'Table 8'!E94</f>
        <v>0</v>
      </c>
      <c r="E17" s="307">
        <f>D17/'Concessions data'!$C$52</f>
        <v>0</v>
      </c>
      <c r="F17" s="262">
        <f>'Table 8'!E109</f>
        <v>18</v>
      </c>
      <c r="G17" s="307">
        <f>F17/'Concessions data'!$C$52</f>
        <v>0.66666666666666663</v>
      </c>
      <c r="H17" s="264">
        <f>'Table 8'!E124</f>
        <v>0</v>
      </c>
      <c r="I17" s="307">
        <f>H17/'Concessions data'!$C$52</f>
        <v>0</v>
      </c>
      <c r="J17" s="262">
        <f>'Table 8'!E139</f>
        <v>1</v>
      </c>
      <c r="K17" s="366">
        <f>J17/'Concessions data'!$C$52</f>
        <v>3.7037037037037035E-2</v>
      </c>
    </row>
    <row r="18" spans="3:37" ht="21" customHeight="1" x14ac:dyDescent="0.2">
      <c r="C18" s="365" t="s">
        <v>486</v>
      </c>
      <c r="D18" s="262">
        <f>'Table 8'!E95</f>
        <v>0</v>
      </c>
      <c r="E18" s="307">
        <f>D18/'Concessions data'!$C$52</f>
        <v>0</v>
      </c>
      <c r="F18" s="262">
        <f>'Table 8'!E110</f>
        <v>18</v>
      </c>
      <c r="G18" s="307">
        <f>F18/'Concessions data'!$C$52</f>
        <v>0.66666666666666663</v>
      </c>
      <c r="H18" s="264">
        <f>'Table 8'!E125</f>
        <v>0</v>
      </c>
      <c r="I18" s="307">
        <f>H18/'Concessions data'!$C$52</f>
        <v>0</v>
      </c>
      <c r="J18" s="262">
        <f>'Table 8'!E140</f>
        <v>1</v>
      </c>
      <c r="K18" s="366">
        <f>J18/'Concessions data'!$C$52</f>
        <v>3.7037037037037035E-2</v>
      </c>
    </row>
    <row r="19" spans="3:37" ht="21" customHeight="1" x14ac:dyDescent="0.2">
      <c r="C19" s="365" t="s">
        <v>487</v>
      </c>
      <c r="D19" s="262">
        <f>'Table 8'!E96</f>
        <v>0</v>
      </c>
      <c r="E19" s="307">
        <f>D19/'Concessions data'!$C$52</f>
        <v>0</v>
      </c>
      <c r="F19" s="262">
        <f>'Table 8'!E111</f>
        <v>18</v>
      </c>
      <c r="G19" s="307">
        <f>F19/'Concessions data'!$C$52</f>
        <v>0.66666666666666663</v>
      </c>
      <c r="H19" s="264">
        <f>'Table 8'!E126</f>
        <v>0</v>
      </c>
      <c r="I19" s="307">
        <f>H19/'Concessions data'!$C$52</f>
        <v>0</v>
      </c>
      <c r="J19" s="262">
        <f>'Table 8'!E141</f>
        <v>0</v>
      </c>
      <c r="K19" s="366">
        <f>J19/'Concessions data'!$C$52</f>
        <v>0</v>
      </c>
    </row>
    <row r="20" spans="3:37" ht="21" customHeight="1" x14ac:dyDescent="0.2">
      <c r="C20" s="365" t="s">
        <v>104</v>
      </c>
      <c r="D20" s="262">
        <f>'Table 8'!E97</f>
        <v>1</v>
      </c>
      <c r="E20" s="307">
        <f>D20/'Concessions data'!$C$52</f>
        <v>3.7037037037037035E-2</v>
      </c>
      <c r="F20" s="262">
        <f>'Table 8'!E112</f>
        <v>10</v>
      </c>
      <c r="G20" s="307">
        <f>F20/'Concessions data'!$C$52</f>
        <v>0.37037037037037035</v>
      </c>
      <c r="H20" s="264">
        <f>'Table 8'!E127</f>
        <v>0</v>
      </c>
      <c r="I20" s="307">
        <f>H20/'Concessions data'!$C$52</f>
        <v>0</v>
      </c>
      <c r="J20" s="262">
        <f>'Table 8'!E142</f>
        <v>0</v>
      </c>
      <c r="K20" s="366">
        <f>J20/'Concessions data'!$C$52</f>
        <v>0</v>
      </c>
    </row>
    <row r="21" spans="3:37" ht="21" customHeight="1" x14ac:dyDescent="0.2">
      <c r="C21" s="367" t="s">
        <v>481</v>
      </c>
      <c r="D21" s="368">
        <f>'Table 8'!E98</f>
        <v>10</v>
      </c>
      <c r="E21" s="369">
        <f>D21/'Concessions data'!$C$52</f>
        <v>0.37037037037037035</v>
      </c>
      <c r="F21" s="368">
        <f>'Table 8'!E113</f>
        <v>5</v>
      </c>
      <c r="G21" s="369">
        <f>F21/'Concessions data'!$C$52</f>
        <v>0.18518518518518517</v>
      </c>
      <c r="H21" s="370">
        <f>'Table 8'!E128</f>
        <v>0</v>
      </c>
      <c r="I21" s="369">
        <f>H21/'Concessions data'!$C$52</f>
        <v>0</v>
      </c>
      <c r="J21" s="368">
        <f>'Table 8'!E143</f>
        <v>0</v>
      </c>
      <c r="K21" s="371">
        <f>J21/'Concessions data'!$C$52</f>
        <v>0</v>
      </c>
    </row>
    <row r="22" spans="3:37" x14ac:dyDescent="0.2"/>
    <row r="23" spans="3:37" x14ac:dyDescent="0.2"/>
    <row r="24" spans="3:37" ht="15" x14ac:dyDescent="0.25">
      <c r="C24" s="100" t="s">
        <v>381</v>
      </c>
    </row>
    <row r="25" spans="3:37" x14ac:dyDescent="0.2">
      <c r="C25" s="16" t="s">
        <v>466</v>
      </c>
    </row>
    <row r="26" spans="3:37" ht="30" x14ac:dyDescent="0.2">
      <c r="C26" s="249" t="str">
        <f>'Concessions data'!B5</f>
        <v>User group</v>
      </c>
      <c r="D26" s="249" t="str">
        <f>'Concessions data'!C5</f>
        <v>Category</v>
      </c>
      <c r="E26" s="249"/>
      <c r="F26" s="249" t="str">
        <f>'Concessions data'!E5</f>
        <v>Aberdeenshire</v>
      </c>
      <c r="G26" s="249" t="str">
        <f>'Concessions data'!F5</f>
        <v>Angus</v>
      </c>
      <c r="H26" s="249" t="str">
        <f>'Concessions data'!G5</f>
        <v>Argyll &amp; Bute</v>
      </c>
      <c r="I26" s="249" t="str">
        <f>'Concessions data'!H5</f>
        <v>Borders</v>
      </c>
      <c r="J26" s="249" t="str">
        <f>'Concessions data'!I5</f>
        <v>City of Aberdeen</v>
      </c>
      <c r="K26" s="249" t="str">
        <f>'Concessions data'!J5</f>
        <v>City of Dundee</v>
      </c>
      <c r="L26" s="249" t="str">
        <f>'Concessions data'!K5</f>
        <v>City of Edinburgh</v>
      </c>
      <c r="M26" s="249" t="str">
        <f>'Concessions data'!L5</f>
        <v>City of Glasgow</v>
      </c>
      <c r="N26" s="249" t="str">
        <f>'Concessions data'!M5</f>
        <v>Clackmannan</v>
      </c>
      <c r="O26" s="249" t="str">
        <f>'Concessions data'!N5</f>
        <v>Dumfries &amp; Galloway</v>
      </c>
      <c r="P26" s="249" t="str">
        <f>'Concessions data'!O5</f>
        <v>East Ayrshire</v>
      </c>
      <c r="Q26" s="249" t="str">
        <f>'Concessions data'!P5</f>
        <v>East Dunbartonshire</v>
      </c>
      <c r="R26" s="249" t="str">
        <f>'Concessions data'!Q5</f>
        <v>East Lothian</v>
      </c>
      <c r="S26" s="249" t="str">
        <f>'Concessions data'!R5</f>
        <v>East Renfrewshire</v>
      </c>
      <c r="T26" s="249" t="str">
        <f>'Concessions data'!S5</f>
        <v>Falkirk</v>
      </c>
      <c r="U26" s="249" t="str">
        <f>'Concessions data'!T5</f>
        <v>Fife</v>
      </c>
      <c r="V26" s="249" t="str">
        <f>'Concessions data'!U5</f>
        <v>Highland</v>
      </c>
      <c r="W26" s="249" t="str">
        <f>'Concessions data'!V5</f>
        <v>Inverclyde</v>
      </c>
      <c r="X26" s="249" t="str">
        <f>'Concessions data'!W5</f>
        <v>Midlothian</v>
      </c>
      <c r="Y26" s="249" t="str">
        <f>'Concessions data'!X5</f>
        <v>Moray</v>
      </c>
      <c r="Z26" s="249" t="str">
        <f>'Concessions data'!Y5</f>
        <v>North Ayrshire</v>
      </c>
      <c r="AA26" s="249" t="str">
        <f>'Concessions data'!Z5</f>
        <v>North Lanarkshire</v>
      </c>
      <c r="AB26" s="249" t="str">
        <f>'Concessions data'!AA5</f>
        <v>Orkney Islands</v>
      </c>
      <c r="AC26" s="249" t="str">
        <f>'Concessions data'!AB5</f>
        <v>Perth &amp; Kinross</v>
      </c>
      <c r="AD26" s="249" t="str">
        <f>'Concessions data'!AC5</f>
        <v>Renfrewshire</v>
      </c>
      <c r="AE26" s="249" t="str">
        <f>'Concessions data'!AD5</f>
        <v>Shetland</v>
      </c>
      <c r="AF26" s="249" t="str">
        <f>'Concessions data'!AE5</f>
        <v>South Ayrshire</v>
      </c>
      <c r="AG26" s="249" t="str">
        <f>'Concessions data'!AF5</f>
        <v>South Lanarkshire</v>
      </c>
      <c r="AH26" s="249" t="str">
        <f>'Concessions data'!AG5</f>
        <v>Stirling</v>
      </c>
      <c r="AI26" s="249" t="str">
        <f>'Concessions data'!AH5</f>
        <v>West Dunbartonshire</v>
      </c>
      <c r="AJ26" s="249" t="str">
        <f>'Concessions data'!AI5</f>
        <v>West Lothian</v>
      </c>
      <c r="AK26" s="263" t="str">
        <f>'Concessions data'!AJ5</f>
        <v>Western Isles</v>
      </c>
    </row>
    <row r="27" spans="3:37" ht="14.25" x14ac:dyDescent="0.2">
      <c r="C27" s="264" t="str">
        <f>'Concessions data'!B8</f>
        <v>Unemployed</v>
      </c>
      <c r="D27" s="262" t="str">
        <f>'Concessions data'!C8</f>
        <v>Off peak</v>
      </c>
      <c r="E27" s="262"/>
      <c r="F27" s="262">
        <f>'Concessions data'!E8</f>
        <v>0</v>
      </c>
      <c r="G27" s="262">
        <f>'Concessions data'!F8</f>
        <v>0</v>
      </c>
      <c r="H27" s="262">
        <f>'Concessions data'!G8</f>
        <v>0</v>
      </c>
      <c r="I27" s="262">
        <f>'Concessions data'!H8</f>
        <v>0</v>
      </c>
      <c r="J27" s="262">
        <f>'Concessions data'!I8</f>
        <v>0</v>
      </c>
      <c r="K27" s="262">
        <f>'Concessions data'!J8</f>
        <v>0</v>
      </c>
      <c r="L27" s="262">
        <f>'Concessions data'!K8</f>
        <v>0</v>
      </c>
      <c r="M27" s="262">
        <f>'Concessions data'!L8</f>
        <v>0</v>
      </c>
      <c r="N27" s="262">
        <f>'Concessions data'!M8</f>
        <v>0</v>
      </c>
      <c r="O27" s="262">
        <f>'Concessions data'!N8</f>
        <v>0</v>
      </c>
      <c r="P27" s="262">
        <f>'Concessions data'!O8</f>
        <v>0</v>
      </c>
      <c r="Q27" s="262">
        <f>'Concessions data'!P8</f>
        <v>0</v>
      </c>
      <c r="R27" s="262">
        <f>'Concessions data'!Q8</f>
        <v>1</v>
      </c>
      <c r="S27" s="262">
        <f>'Concessions data'!R8</f>
        <v>0</v>
      </c>
      <c r="T27" s="262">
        <f>'Concessions data'!S8</f>
        <v>0</v>
      </c>
      <c r="U27" s="262">
        <f>'Concessions data'!T8</f>
        <v>0</v>
      </c>
      <c r="V27" s="262">
        <f>'Concessions data'!U8</f>
        <v>0</v>
      </c>
      <c r="W27" s="262">
        <f>'Concessions data'!V8</f>
        <v>0</v>
      </c>
      <c r="X27" s="262">
        <f>'Concessions data'!W8</f>
        <v>0</v>
      </c>
      <c r="Y27" s="262">
        <f>'Concessions data'!X8</f>
        <v>0</v>
      </c>
      <c r="Z27" s="262">
        <f>'Concessions data'!Y8</f>
        <v>0</v>
      </c>
      <c r="AA27" s="262">
        <f>'Concessions data'!Z8</f>
        <v>0</v>
      </c>
      <c r="AB27" s="262">
        <f>'Concessions data'!AA8</f>
        <v>0</v>
      </c>
      <c r="AC27" s="262">
        <f>'Concessions data'!AB8</f>
        <v>0</v>
      </c>
      <c r="AD27" s="262">
        <f>'Concessions data'!AC8</f>
        <v>0</v>
      </c>
      <c r="AE27" s="262">
        <f>'Concessions data'!AD8</f>
        <v>0</v>
      </c>
      <c r="AF27" s="262">
        <f>'Concessions data'!AE8</f>
        <v>0</v>
      </c>
      <c r="AG27" s="262">
        <f>'Concessions data'!AF8</f>
        <v>0</v>
      </c>
      <c r="AH27" s="262">
        <f>'Concessions data'!AG8</f>
        <v>0</v>
      </c>
      <c r="AI27" s="262">
        <f>'Concessions data'!AH8</f>
        <v>1</v>
      </c>
      <c r="AJ27" s="262">
        <f>'Concessions data'!AI8</f>
        <v>0</v>
      </c>
      <c r="AK27" s="265">
        <f>'Concessions data'!AJ8</f>
        <v>0</v>
      </c>
    </row>
    <row r="28" spans="3:37" ht="14.25" x14ac:dyDescent="0.2">
      <c r="C28" s="264" t="str">
        <f>'Concessions data'!B11</f>
        <v>Over 60s</v>
      </c>
      <c r="D28" s="262" t="str">
        <f>'Concessions data'!C11</f>
        <v>Off peak</v>
      </c>
      <c r="E28" s="262"/>
      <c r="F28" s="262">
        <f>'Concessions data'!E11</f>
        <v>0</v>
      </c>
      <c r="G28" s="262">
        <f>'Concessions data'!F11</f>
        <v>0</v>
      </c>
      <c r="H28" s="262">
        <f>'Concessions data'!G11</f>
        <v>0</v>
      </c>
      <c r="I28" s="262">
        <f>'Concessions data'!H11</f>
        <v>0</v>
      </c>
      <c r="J28" s="262">
        <f>'Concessions data'!I11</f>
        <v>0</v>
      </c>
      <c r="K28" s="262">
        <f>'Concessions data'!J11</f>
        <v>0</v>
      </c>
      <c r="L28" s="262">
        <f>'Concessions data'!K11</f>
        <v>0</v>
      </c>
      <c r="M28" s="262">
        <f>'Concessions data'!L11</f>
        <v>0</v>
      </c>
      <c r="N28" s="262">
        <f>'Concessions data'!M11</f>
        <v>0</v>
      </c>
      <c r="O28" s="262">
        <f>'Concessions data'!N11</f>
        <v>0</v>
      </c>
      <c r="P28" s="262">
        <f>'Concessions data'!O11</f>
        <v>0</v>
      </c>
      <c r="Q28" s="262">
        <f>'Concessions data'!P11</f>
        <v>0</v>
      </c>
      <c r="R28" s="262">
        <f>'Concessions data'!Q11</f>
        <v>0</v>
      </c>
      <c r="S28" s="262">
        <f>'Concessions data'!R11</f>
        <v>0</v>
      </c>
      <c r="T28" s="262">
        <f>'Concessions data'!S11</f>
        <v>0</v>
      </c>
      <c r="U28" s="262">
        <f>'Concessions data'!T11</f>
        <v>0</v>
      </c>
      <c r="V28" s="262">
        <f>'Concessions data'!U11</f>
        <v>0</v>
      </c>
      <c r="W28" s="262">
        <f>'Concessions data'!V11</f>
        <v>0</v>
      </c>
      <c r="X28" s="262">
        <f>'Concessions data'!W11</f>
        <v>0</v>
      </c>
      <c r="Y28" s="262">
        <f>'Concessions data'!X11</f>
        <v>0</v>
      </c>
      <c r="Z28" s="262">
        <f>'Concessions data'!Y11</f>
        <v>0</v>
      </c>
      <c r="AA28" s="262">
        <f>'Concessions data'!Z11</f>
        <v>0</v>
      </c>
      <c r="AB28" s="262">
        <f>'Concessions data'!AA11</f>
        <v>0</v>
      </c>
      <c r="AC28" s="262">
        <f>'Concessions data'!AB11</f>
        <v>0</v>
      </c>
      <c r="AD28" s="262">
        <f>'Concessions data'!AC11</f>
        <v>0</v>
      </c>
      <c r="AE28" s="262">
        <f>'Concessions data'!AD11</f>
        <v>0</v>
      </c>
      <c r="AF28" s="262">
        <f>'Concessions data'!AE11</f>
        <v>0</v>
      </c>
      <c r="AG28" s="262">
        <f>'Concessions data'!AF11</f>
        <v>0</v>
      </c>
      <c r="AH28" s="262">
        <f>'Concessions data'!AG11</f>
        <v>0</v>
      </c>
      <c r="AI28" s="262">
        <f>'Concessions data'!AH11</f>
        <v>0</v>
      </c>
      <c r="AJ28" s="262">
        <f>'Concessions data'!AI11</f>
        <v>0</v>
      </c>
      <c r="AK28" s="265">
        <f>'Concessions data'!AJ11</f>
        <v>0</v>
      </c>
    </row>
    <row r="29" spans="3:37" ht="14.25" x14ac:dyDescent="0.2">
      <c r="C29" s="264" t="str">
        <f>'Concessions data'!B14</f>
        <v>Disabilities</v>
      </c>
      <c r="D29" s="262" t="str">
        <f>'Concessions data'!C14</f>
        <v>Off peak</v>
      </c>
      <c r="E29" s="262"/>
      <c r="F29" s="262">
        <f>'Concessions data'!E14</f>
        <v>0</v>
      </c>
      <c r="G29" s="262">
        <f>'Concessions data'!F14</f>
        <v>0</v>
      </c>
      <c r="H29" s="262">
        <f>'Concessions data'!G14</f>
        <v>0</v>
      </c>
      <c r="I29" s="262">
        <f>'Concessions data'!H14</f>
        <v>0</v>
      </c>
      <c r="J29" s="262">
        <f>'Concessions data'!I14</f>
        <v>0</v>
      </c>
      <c r="K29" s="262">
        <f>'Concessions data'!J14</f>
        <v>0</v>
      </c>
      <c r="L29" s="262">
        <f>'Concessions data'!K14</f>
        <v>0</v>
      </c>
      <c r="M29" s="262">
        <f>'Concessions data'!L14</f>
        <v>0</v>
      </c>
      <c r="N29" s="262">
        <f>'Concessions data'!M14</f>
        <v>0</v>
      </c>
      <c r="O29" s="262">
        <f>'Concessions data'!N14</f>
        <v>0</v>
      </c>
      <c r="P29" s="262">
        <f>'Concessions data'!O14</f>
        <v>0</v>
      </c>
      <c r="Q29" s="262">
        <f>'Concessions data'!P14</f>
        <v>0</v>
      </c>
      <c r="R29" s="262">
        <f>'Concessions data'!Q14</f>
        <v>1</v>
      </c>
      <c r="S29" s="262">
        <f>'Concessions data'!R14</f>
        <v>0</v>
      </c>
      <c r="T29" s="262">
        <f>'Concessions data'!S14</f>
        <v>0</v>
      </c>
      <c r="U29" s="262">
        <f>'Concessions data'!T14</f>
        <v>0</v>
      </c>
      <c r="V29" s="262">
        <f>'Concessions data'!U14</f>
        <v>0</v>
      </c>
      <c r="W29" s="262">
        <f>'Concessions data'!V14</f>
        <v>0</v>
      </c>
      <c r="X29" s="262">
        <f>'Concessions data'!W14</f>
        <v>0</v>
      </c>
      <c r="Y29" s="262">
        <f>'Concessions data'!X14</f>
        <v>0</v>
      </c>
      <c r="Z29" s="262">
        <f>'Concessions data'!Y14</f>
        <v>0</v>
      </c>
      <c r="AA29" s="262">
        <f>'Concessions data'!Z14</f>
        <v>0</v>
      </c>
      <c r="AB29" s="262">
        <f>'Concessions data'!AA14</f>
        <v>0</v>
      </c>
      <c r="AC29" s="262">
        <f>'Concessions data'!AB14</f>
        <v>0</v>
      </c>
      <c r="AD29" s="262">
        <f>'Concessions data'!AC14</f>
        <v>0</v>
      </c>
      <c r="AE29" s="262">
        <f>'Concessions data'!AD14</f>
        <v>0</v>
      </c>
      <c r="AF29" s="262">
        <f>'Concessions data'!AE14</f>
        <v>0</v>
      </c>
      <c r="AG29" s="262">
        <f>'Concessions data'!AF14</f>
        <v>0</v>
      </c>
      <c r="AH29" s="262">
        <f>'Concessions data'!AG14</f>
        <v>0</v>
      </c>
      <c r="AI29" s="262">
        <f>'Concessions data'!AH14</f>
        <v>0</v>
      </c>
      <c r="AJ29" s="262">
        <f>'Concessions data'!AI14</f>
        <v>0</v>
      </c>
      <c r="AK29" s="265">
        <f>'Concessions data'!AJ14</f>
        <v>0</v>
      </c>
    </row>
    <row r="30" spans="3:37" ht="14.25" x14ac:dyDescent="0.2">
      <c r="C30" s="264" t="str">
        <f>'Concessions data'!B17</f>
        <v>Students</v>
      </c>
      <c r="D30" s="262" t="str">
        <f>'Concessions data'!C17</f>
        <v>Off peak</v>
      </c>
      <c r="E30" s="262"/>
      <c r="F30" s="262">
        <f>'Concessions data'!E17</f>
        <v>0</v>
      </c>
      <c r="G30" s="262">
        <f>'Concessions data'!F17</f>
        <v>0</v>
      </c>
      <c r="H30" s="262">
        <f>'Concessions data'!G17</f>
        <v>0</v>
      </c>
      <c r="I30" s="262">
        <f>'Concessions data'!H17</f>
        <v>0</v>
      </c>
      <c r="J30" s="262">
        <f>'Concessions data'!I17</f>
        <v>0</v>
      </c>
      <c r="K30" s="262">
        <f>'Concessions data'!J17</f>
        <v>0</v>
      </c>
      <c r="L30" s="262">
        <f>'Concessions data'!K17</f>
        <v>0</v>
      </c>
      <c r="M30" s="262">
        <f>'Concessions data'!L17</f>
        <v>0</v>
      </c>
      <c r="N30" s="262">
        <f>'Concessions data'!M17</f>
        <v>0</v>
      </c>
      <c r="O30" s="262">
        <f>'Concessions data'!N17</f>
        <v>0</v>
      </c>
      <c r="P30" s="262">
        <f>'Concessions data'!O17</f>
        <v>0</v>
      </c>
      <c r="Q30" s="262">
        <f>'Concessions data'!P17</f>
        <v>0</v>
      </c>
      <c r="R30" s="262">
        <f>'Concessions data'!Q17</f>
        <v>1</v>
      </c>
      <c r="S30" s="262">
        <f>'Concessions data'!R17</f>
        <v>0</v>
      </c>
      <c r="T30" s="262">
        <f>'Concessions data'!S17</f>
        <v>0</v>
      </c>
      <c r="U30" s="262">
        <f>'Concessions data'!T17</f>
        <v>0</v>
      </c>
      <c r="V30" s="262">
        <f>'Concessions data'!U17</f>
        <v>0</v>
      </c>
      <c r="W30" s="262">
        <f>'Concessions data'!V17</f>
        <v>0</v>
      </c>
      <c r="X30" s="262">
        <f>'Concessions data'!W17</f>
        <v>0</v>
      </c>
      <c r="Y30" s="262">
        <f>'Concessions data'!X17</f>
        <v>0</v>
      </c>
      <c r="Z30" s="262">
        <f>'Concessions data'!Y17</f>
        <v>0</v>
      </c>
      <c r="AA30" s="262">
        <f>'Concessions data'!Z17</f>
        <v>0</v>
      </c>
      <c r="AB30" s="262">
        <f>'Concessions data'!AA17</f>
        <v>0</v>
      </c>
      <c r="AC30" s="262">
        <f>'Concessions data'!AB17</f>
        <v>0</v>
      </c>
      <c r="AD30" s="262">
        <f>'Concessions data'!AC17</f>
        <v>0</v>
      </c>
      <c r="AE30" s="262">
        <f>'Concessions data'!AD17</f>
        <v>0</v>
      </c>
      <c r="AF30" s="262">
        <f>'Concessions data'!AE17</f>
        <v>0</v>
      </c>
      <c r="AG30" s="262">
        <f>'Concessions data'!AF17</f>
        <v>0</v>
      </c>
      <c r="AH30" s="262">
        <f>'Concessions data'!AG17</f>
        <v>0</v>
      </c>
      <c r="AI30" s="262">
        <f>'Concessions data'!AH17</f>
        <v>1</v>
      </c>
      <c r="AJ30" s="262">
        <f>'Concessions data'!AI17</f>
        <v>0</v>
      </c>
      <c r="AK30" s="265">
        <f>'Concessions data'!AJ17</f>
        <v>0</v>
      </c>
    </row>
    <row r="31" spans="3:37" ht="14.25" x14ac:dyDescent="0.2">
      <c r="C31" s="264" t="str">
        <f>'Concessions data'!B20</f>
        <v>Under 18s/16s</v>
      </c>
      <c r="D31" s="262" t="str">
        <f>'Concessions data'!C20</f>
        <v>Off peak</v>
      </c>
      <c r="E31" s="262"/>
      <c r="F31" s="262">
        <f>'Concessions data'!E20</f>
        <v>0</v>
      </c>
      <c r="G31" s="262">
        <f>'Concessions data'!F20</f>
        <v>0</v>
      </c>
      <c r="H31" s="262">
        <f>'Concessions data'!G20</f>
        <v>0</v>
      </c>
      <c r="I31" s="262">
        <f>'Concessions data'!H20</f>
        <v>0</v>
      </c>
      <c r="J31" s="262">
        <f>'Concessions data'!I20</f>
        <v>0</v>
      </c>
      <c r="K31" s="262">
        <f>'Concessions data'!J20</f>
        <v>0</v>
      </c>
      <c r="L31" s="262">
        <f>'Concessions data'!K20</f>
        <v>0</v>
      </c>
      <c r="M31" s="262">
        <f>'Concessions data'!L20</f>
        <v>0</v>
      </c>
      <c r="N31" s="262">
        <f>'Concessions data'!M20</f>
        <v>0</v>
      </c>
      <c r="O31" s="262">
        <f>'Concessions data'!N20</f>
        <v>0</v>
      </c>
      <c r="P31" s="262">
        <f>'Concessions data'!O20</f>
        <v>0</v>
      </c>
      <c r="Q31" s="262">
        <f>'Concessions data'!P20</f>
        <v>0</v>
      </c>
      <c r="R31" s="262">
        <f>'Concessions data'!Q20</f>
        <v>0</v>
      </c>
      <c r="S31" s="262">
        <f>'Concessions data'!R20</f>
        <v>0</v>
      </c>
      <c r="T31" s="262">
        <f>'Concessions data'!S20</f>
        <v>0</v>
      </c>
      <c r="U31" s="262">
        <f>'Concessions data'!T20</f>
        <v>0</v>
      </c>
      <c r="V31" s="262">
        <f>'Concessions data'!U20</f>
        <v>0</v>
      </c>
      <c r="W31" s="262">
        <f>'Concessions data'!V20</f>
        <v>0</v>
      </c>
      <c r="X31" s="262">
        <f>'Concessions data'!W20</f>
        <v>0</v>
      </c>
      <c r="Y31" s="262">
        <f>'Concessions data'!X20</f>
        <v>0</v>
      </c>
      <c r="Z31" s="262">
        <f>'Concessions data'!Y20</f>
        <v>0</v>
      </c>
      <c r="AA31" s="262">
        <f>'Concessions data'!Z20</f>
        <v>0</v>
      </c>
      <c r="AB31" s="262">
        <f>'Concessions data'!AA20</f>
        <v>0</v>
      </c>
      <c r="AC31" s="262">
        <f>'Concessions data'!AB20</f>
        <v>0</v>
      </c>
      <c r="AD31" s="262">
        <f>'Concessions data'!AC20</f>
        <v>0</v>
      </c>
      <c r="AE31" s="262">
        <f>'Concessions data'!AD20</f>
        <v>0</v>
      </c>
      <c r="AF31" s="262">
        <f>'Concessions data'!AE20</f>
        <v>0</v>
      </c>
      <c r="AG31" s="262">
        <f>'Concessions data'!AF20</f>
        <v>0</v>
      </c>
      <c r="AH31" s="262">
        <f>'Concessions data'!AG20</f>
        <v>0</v>
      </c>
      <c r="AI31" s="262">
        <f>'Concessions data'!AH20</f>
        <v>0</v>
      </c>
      <c r="AJ31" s="262">
        <f>'Concessions data'!AI20</f>
        <v>1</v>
      </c>
      <c r="AK31" s="265">
        <f>'Concessions data'!AJ20</f>
        <v>0</v>
      </c>
    </row>
    <row r="32" spans="3:37" ht="14.25" x14ac:dyDescent="0.2">
      <c r="C32" s="264" t="str">
        <f>'Concessions data'!B23</f>
        <v>Adults</v>
      </c>
      <c r="D32" s="262" t="str">
        <f>'Concessions data'!C23</f>
        <v>Off peak</v>
      </c>
      <c r="E32" s="262"/>
      <c r="F32" s="262">
        <f>'Concessions data'!E23</f>
        <v>0</v>
      </c>
      <c r="G32" s="262">
        <f>'Concessions data'!F23</f>
        <v>0</v>
      </c>
      <c r="H32" s="262">
        <f>'Concessions data'!G23</f>
        <v>0</v>
      </c>
      <c r="I32" s="262">
        <f>'Concessions data'!H23</f>
        <v>0</v>
      </c>
      <c r="J32" s="262">
        <f>'Concessions data'!I23</f>
        <v>0</v>
      </c>
      <c r="K32" s="262">
        <f>'Concessions data'!J23</f>
        <v>0</v>
      </c>
      <c r="L32" s="262">
        <f>'Concessions data'!K23</f>
        <v>0</v>
      </c>
      <c r="M32" s="262">
        <f>'Concessions data'!L23</f>
        <v>0</v>
      </c>
      <c r="N32" s="262">
        <f>'Concessions data'!M23</f>
        <v>0</v>
      </c>
      <c r="O32" s="262">
        <f>'Concessions data'!N23</f>
        <v>0</v>
      </c>
      <c r="P32" s="262">
        <f>'Concessions data'!O23</f>
        <v>0</v>
      </c>
      <c r="Q32" s="262">
        <f>'Concessions data'!P23</f>
        <v>0</v>
      </c>
      <c r="R32" s="262">
        <f>'Concessions data'!Q23</f>
        <v>0</v>
      </c>
      <c r="S32" s="262">
        <f>'Concessions data'!R23</f>
        <v>0</v>
      </c>
      <c r="T32" s="262">
        <f>'Concessions data'!S23</f>
        <v>0</v>
      </c>
      <c r="U32" s="262">
        <f>'Concessions data'!T23</f>
        <v>0</v>
      </c>
      <c r="V32" s="262">
        <f>'Concessions data'!U23</f>
        <v>0</v>
      </c>
      <c r="W32" s="262">
        <f>'Concessions data'!V23</f>
        <v>0</v>
      </c>
      <c r="X32" s="262">
        <f>'Concessions data'!W23</f>
        <v>0</v>
      </c>
      <c r="Y32" s="262">
        <f>'Concessions data'!X23</f>
        <v>0</v>
      </c>
      <c r="Z32" s="262">
        <f>'Concessions data'!Y23</f>
        <v>0</v>
      </c>
      <c r="AA32" s="262">
        <f>'Concessions data'!Z23</f>
        <v>0</v>
      </c>
      <c r="AB32" s="262">
        <f>'Concessions data'!AA23</f>
        <v>0</v>
      </c>
      <c r="AC32" s="262">
        <f>'Concessions data'!AB23</f>
        <v>0</v>
      </c>
      <c r="AD32" s="262">
        <f>'Concessions data'!AC23</f>
        <v>0</v>
      </c>
      <c r="AE32" s="262">
        <f>'Concessions data'!AD23</f>
        <v>0</v>
      </c>
      <c r="AF32" s="262">
        <f>'Concessions data'!AE23</f>
        <v>0</v>
      </c>
      <c r="AG32" s="262">
        <f>'Concessions data'!AF23</f>
        <v>0</v>
      </c>
      <c r="AH32" s="262">
        <f>'Concessions data'!AG23</f>
        <v>0</v>
      </c>
      <c r="AI32" s="262">
        <f>'Concessions data'!AH23</f>
        <v>0</v>
      </c>
      <c r="AJ32" s="262">
        <f>'Concessions data'!AI23</f>
        <v>0</v>
      </c>
      <c r="AK32" s="265">
        <f>'Concessions data'!AJ23</f>
        <v>0</v>
      </c>
    </row>
    <row r="33" spans="3:37" ht="14.25" x14ac:dyDescent="0.2">
      <c r="C33" s="264" t="str">
        <f>'Concessions data'!B26</f>
        <v>Families</v>
      </c>
      <c r="D33" s="262" t="str">
        <f>'Concessions data'!C26</f>
        <v>Off peak</v>
      </c>
      <c r="E33" s="262"/>
      <c r="F33" s="262">
        <f>'Concessions data'!E26</f>
        <v>0</v>
      </c>
      <c r="G33" s="262">
        <f>'Concessions data'!F26</f>
        <v>0</v>
      </c>
      <c r="H33" s="262">
        <f>'Concessions data'!G26</f>
        <v>0</v>
      </c>
      <c r="I33" s="262">
        <f>'Concessions data'!H26</f>
        <v>0</v>
      </c>
      <c r="J33" s="262">
        <f>'Concessions data'!I26</f>
        <v>0</v>
      </c>
      <c r="K33" s="262">
        <f>'Concessions data'!J26</f>
        <v>0</v>
      </c>
      <c r="L33" s="262">
        <f>'Concessions data'!K26</f>
        <v>0</v>
      </c>
      <c r="M33" s="262">
        <f>'Concessions data'!L26</f>
        <v>0</v>
      </c>
      <c r="N33" s="262">
        <f>'Concessions data'!M26</f>
        <v>0</v>
      </c>
      <c r="O33" s="262">
        <f>'Concessions data'!N26</f>
        <v>0</v>
      </c>
      <c r="P33" s="262">
        <f>'Concessions data'!O26</f>
        <v>0</v>
      </c>
      <c r="Q33" s="262">
        <f>'Concessions data'!P26</f>
        <v>0</v>
      </c>
      <c r="R33" s="262">
        <f>'Concessions data'!Q26</f>
        <v>0</v>
      </c>
      <c r="S33" s="262">
        <f>'Concessions data'!R26</f>
        <v>0</v>
      </c>
      <c r="T33" s="262">
        <f>'Concessions data'!S26</f>
        <v>0</v>
      </c>
      <c r="U33" s="262">
        <f>'Concessions data'!T26</f>
        <v>0</v>
      </c>
      <c r="V33" s="262">
        <f>'Concessions data'!U26</f>
        <v>0</v>
      </c>
      <c r="W33" s="262">
        <f>'Concessions data'!V26</f>
        <v>0</v>
      </c>
      <c r="X33" s="262">
        <f>'Concessions data'!W26</f>
        <v>0</v>
      </c>
      <c r="Y33" s="262">
        <f>'Concessions data'!X26</f>
        <v>0</v>
      </c>
      <c r="Z33" s="262">
        <f>'Concessions data'!Y26</f>
        <v>0</v>
      </c>
      <c r="AA33" s="262">
        <f>'Concessions data'!Z26</f>
        <v>0</v>
      </c>
      <c r="AB33" s="262">
        <f>'Concessions data'!AA26</f>
        <v>0</v>
      </c>
      <c r="AC33" s="262">
        <f>'Concessions data'!AB26</f>
        <v>0</v>
      </c>
      <c r="AD33" s="262">
        <f>'Concessions data'!AC26</f>
        <v>0</v>
      </c>
      <c r="AE33" s="262">
        <f>'Concessions data'!AD26</f>
        <v>0</v>
      </c>
      <c r="AF33" s="262">
        <f>'Concessions data'!AE26</f>
        <v>0</v>
      </c>
      <c r="AG33" s="262">
        <f>'Concessions data'!AF26</f>
        <v>0</v>
      </c>
      <c r="AH33" s="262">
        <f>'Concessions data'!AG26</f>
        <v>0</v>
      </c>
      <c r="AI33" s="262">
        <f>'Concessions data'!AH26</f>
        <v>0</v>
      </c>
      <c r="AJ33" s="262">
        <f>'Concessions data'!AI26</f>
        <v>0</v>
      </c>
      <c r="AK33" s="265">
        <f>'Concessions data'!AJ26</f>
        <v>0</v>
      </c>
    </row>
    <row r="34" spans="3:37" ht="14.25" x14ac:dyDescent="0.2">
      <c r="C34" s="264" t="str">
        <f>'Concessions data'!B29</f>
        <v>Single Parents</v>
      </c>
      <c r="D34" s="262" t="str">
        <f>'Concessions data'!C29</f>
        <v>Off peak</v>
      </c>
      <c r="E34" s="262"/>
      <c r="F34" s="262">
        <f>'Concessions data'!E29</f>
        <v>0</v>
      </c>
      <c r="G34" s="262">
        <f>'Concessions data'!F29</f>
        <v>0</v>
      </c>
      <c r="H34" s="262">
        <f>'Concessions data'!G29</f>
        <v>0</v>
      </c>
      <c r="I34" s="262">
        <f>'Concessions data'!H29</f>
        <v>0</v>
      </c>
      <c r="J34" s="262">
        <f>'Concessions data'!I29</f>
        <v>0</v>
      </c>
      <c r="K34" s="262">
        <f>'Concessions data'!J29</f>
        <v>0</v>
      </c>
      <c r="L34" s="262">
        <f>'Concessions data'!K29</f>
        <v>0</v>
      </c>
      <c r="M34" s="262">
        <f>'Concessions data'!L29</f>
        <v>0</v>
      </c>
      <c r="N34" s="262">
        <f>'Concessions data'!M29</f>
        <v>0</v>
      </c>
      <c r="O34" s="262">
        <f>'Concessions data'!N29</f>
        <v>0</v>
      </c>
      <c r="P34" s="262">
        <f>'Concessions data'!O29</f>
        <v>0</v>
      </c>
      <c r="Q34" s="262">
        <f>'Concessions data'!P29</f>
        <v>0</v>
      </c>
      <c r="R34" s="262">
        <f>'Concessions data'!Q29</f>
        <v>1</v>
      </c>
      <c r="S34" s="262">
        <f>'Concessions data'!R29</f>
        <v>0</v>
      </c>
      <c r="T34" s="262">
        <f>'Concessions data'!S29</f>
        <v>0</v>
      </c>
      <c r="U34" s="262">
        <f>'Concessions data'!T29</f>
        <v>0</v>
      </c>
      <c r="V34" s="262">
        <f>'Concessions data'!U29</f>
        <v>0</v>
      </c>
      <c r="W34" s="262">
        <f>'Concessions data'!V29</f>
        <v>0</v>
      </c>
      <c r="X34" s="262">
        <f>'Concessions data'!W29</f>
        <v>0</v>
      </c>
      <c r="Y34" s="262">
        <f>'Concessions data'!X29</f>
        <v>0</v>
      </c>
      <c r="Z34" s="262">
        <f>'Concessions data'!Y29</f>
        <v>0</v>
      </c>
      <c r="AA34" s="262">
        <f>'Concessions data'!Z29</f>
        <v>0</v>
      </c>
      <c r="AB34" s="262">
        <f>'Concessions data'!AA29</f>
        <v>0</v>
      </c>
      <c r="AC34" s="262">
        <f>'Concessions data'!AB29</f>
        <v>0</v>
      </c>
      <c r="AD34" s="262">
        <f>'Concessions data'!AC29</f>
        <v>0</v>
      </c>
      <c r="AE34" s="262">
        <f>'Concessions data'!AD29</f>
        <v>0</v>
      </c>
      <c r="AF34" s="262">
        <f>'Concessions data'!AE29</f>
        <v>0</v>
      </c>
      <c r="AG34" s="262">
        <f>'Concessions data'!AF29</f>
        <v>0</v>
      </c>
      <c r="AH34" s="262">
        <f>'Concessions data'!AG29</f>
        <v>0</v>
      </c>
      <c r="AI34" s="262">
        <f>'Concessions data'!AH29</f>
        <v>0</v>
      </c>
      <c r="AJ34" s="262">
        <f>'Concessions data'!AI29</f>
        <v>0</v>
      </c>
      <c r="AK34" s="265">
        <f>'Concessions data'!AJ29</f>
        <v>0</v>
      </c>
    </row>
    <row r="35" spans="3:37" ht="14.25" x14ac:dyDescent="0.2">
      <c r="C35" s="264" t="str">
        <f>'Concessions data'!B32</f>
        <v>Income Support</v>
      </c>
      <c r="D35" s="262" t="str">
        <f>'Concessions data'!C32</f>
        <v>Off peak</v>
      </c>
      <c r="E35" s="262"/>
      <c r="F35" s="262">
        <f>'Concessions data'!E32</f>
        <v>0</v>
      </c>
      <c r="G35" s="262">
        <f>'Concessions data'!F32</f>
        <v>0</v>
      </c>
      <c r="H35" s="262">
        <f>'Concessions data'!G32</f>
        <v>0</v>
      </c>
      <c r="I35" s="262">
        <f>'Concessions data'!H32</f>
        <v>0</v>
      </c>
      <c r="J35" s="262">
        <f>'Concessions data'!I32</f>
        <v>0</v>
      </c>
      <c r="K35" s="262">
        <f>'Concessions data'!J32</f>
        <v>0</v>
      </c>
      <c r="L35" s="262">
        <f>'Concessions data'!K32</f>
        <v>0</v>
      </c>
      <c r="M35" s="262">
        <f>'Concessions data'!L32</f>
        <v>0</v>
      </c>
      <c r="N35" s="262">
        <f>'Concessions data'!M32</f>
        <v>0</v>
      </c>
      <c r="O35" s="262">
        <f>'Concessions data'!N32</f>
        <v>0</v>
      </c>
      <c r="P35" s="262">
        <f>'Concessions data'!O32</f>
        <v>0</v>
      </c>
      <c r="Q35" s="262">
        <f>'Concessions data'!P32</f>
        <v>0</v>
      </c>
      <c r="R35" s="262">
        <f>'Concessions data'!Q32</f>
        <v>1</v>
      </c>
      <c r="S35" s="262">
        <f>'Concessions data'!R32</f>
        <v>0</v>
      </c>
      <c r="T35" s="262">
        <f>'Concessions data'!S32</f>
        <v>0</v>
      </c>
      <c r="U35" s="262">
        <f>'Concessions data'!T32</f>
        <v>0</v>
      </c>
      <c r="V35" s="262">
        <f>'Concessions data'!U32</f>
        <v>0</v>
      </c>
      <c r="W35" s="262">
        <f>'Concessions data'!V32</f>
        <v>0</v>
      </c>
      <c r="X35" s="262">
        <f>'Concessions data'!W32</f>
        <v>0</v>
      </c>
      <c r="Y35" s="262">
        <f>'Concessions data'!X32</f>
        <v>0</v>
      </c>
      <c r="Z35" s="262">
        <f>'Concessions data'!Y32</f>
        <v>0</v>
      </c>
      <c r="AA35" s="262">
        <f>'Concessions data'!Z32</f>
        <v>0</v>
      </c>
      <c r="AB35" s="262">
        <f>'Concessions data'!AA32</f>
        <v>0</v>
      </c>
      <c r="AC35" s="262">
        <f>'Concessions data'!AB32</f>
        <v>0</v>
      </c>
      <c r="AD35" s="262">
        <f>'Concessions data'!AC32</f>
        <v>0</v>
      </c>
      <c r="AE35" s="262">
        <f>'Concessions data'!AD32</f>
        <v>0</v>
      </c>
      <c r="AF35" s="262">
        <f>'Concessions data'!AE32</f>
        <v>0</v>
      </c>
      <c r="AG35" s="262">
        <f>'Concessions data'!AF32</f>
        <v>0</v>
      </c>
      <c r="AH35" s="262">
        <f>'Concessions data'!AG32</f>
        <v>0</v>
      </c>
      <c r="AI35" s="262">
        <f>'Concessions data'!AH32</f>
        <v>0</v>
      </c>
      <c r="AJ35" s="262">
        <f>'Concessions data'!AI32</f>
        <v>0</v>
      </c>
      <c r="AK35" s="265">
        <f>'Concessions data'!AJ32</f>
        <v>0</v>
      </c>
    </row>
    <row r="36" spans="3:37" ht="14.25" x14ac:dyDescent="0.2">
      <c r="C36" s="264" t="str">
        <f>'Concessions data'!B35</f>
        <v>ESA/Incapacity</v>
      </c>
      <c r="D36" s="262" t="str">
        <f>'Concessions data'!C35</f>
        <v>Off peak</v>
      </c>
      <c r="E36" s="262"/>
      <c r="F36" s="262">
        <f>'Concessions data'!E35</f>
        <v>0</v>
      </c>
      <c r="G36" s="262">
        <f>'Concessions data'!F35</f>
        <v>0</v>
      </c>
      <c r="H36" s="262">
        <f>'Concessions data'!G35</f>
        <v>0</v>
      </c>
      <c r="I36" s="262">
        <f>'Concessions data'!H35</f>
        <v>0</v>
      </c>
      <c r="J36" s="262">
        <f>'Concessions data'!I35</f>
        <v>0</v>
      </c>
      <c r="K36" s="262">
        <f>'Concessions data'!J35</f>
        <v>0</v>
      </c>
      <c r="L36" s="262">
        <f>'Concessions data'!K35</f>
        <v>0</v>
      </c>
      <c r="M36" s="262">
        <f>'Concessions data'!L35</f>
        <v>0</v>
      </c>
      <c r="N36" s="262">
        <f>'Concessions data'!M35</f>
        <v>0</v>
      </c>
      <c r="O36" s="262">
        <f>'Concessions data'!N35</f>
        <v>0</v>
      </c>
      <c r="P36" s="262">
        <f>'Concessions data'!O35</f>
        <v>0</v>
      </c>
      <c r="Q36" s="262">
        <f>'Concessions data'!P35</f>
        <v>0</v>
      </c>
      <c r="R36" s="262">
        <f>'Concessions data'!Q35</f>
        <v>1</v>
      </c>
      <c r="S36" s="262">
        <f>'Concessions data'!R35</f>
        <v>0</v>
      </c>
      <c r="T36" s="262">
        <f>'Concessions data'!S35</f>
        <v>0</v>
      </c>
      <c r="U36" s="262">
        <f>'Concessions data'!T35</f>
        <v>0</v>
      </c>
      <c r="V36" s="262">
        <f>'Concessions data'!U35</f>
        <v>0</v>
      </c>
      <c r="W36" s="262">
        <f>'Concessions data'!V35</f>
        <v>0</v>
      </c>
      <c r="X36" s="262">
        <f>'Concessions data'!W35</f>
        <v>0</v>
      </c>
      <c r="Y36" s="262">
        <f>'Concessions data'!X35</f>
        <v>0</v>
      </c>
      <c r="Z36" s="262">
        <f>'Concessions data'!Y35</f>
        <v>0</v>
      </c>
      <c r="AA36" s="262">
        <f>'Concessions data'!Z35</f>
        <v>0</v>
      </c>
      <c r="AB36" s="262">
        <f>'Concessions data'!AA35</f>
        <v>0</v>
      </c>
      <c r="AC36" s="262">
        <f>'Concessions data'!AB35</f>
        <v>0</v>
      </c>
      <c r="AD36" s="262">
        <f>'Concessions data'!AC35</f>
        <v>0</v>
      </c>
      <c r="AE36" s="262">
        <f>'Concessions data'!AD35</f>
        <v>0</v>
      </c>
      <c r="AF36" s="262">
        <f>'Concessions data'!AE35</f>
        <v>0</v>
      </c>
      <c r="AG36" s="262">
        <f>'Concessions data'!AF35</f>
        <v>0</v>
      </c>
      <c r="AH36" s="262">
        <f>'Concessions data'!AG35</f>
        <v>0</v>
      </c>
      <c r="AI36" s="262">
        <f>'Concessions data'!AH35</f>
        <v>0</v>
      </c>
      <c r="AJ36" s="262">
        <f>'Concessions data'!AI35</f>
        <v>0</v>
      </c>
      <c r="AK36" s="265">
        <f>'Concessions data'!AJ35</f>
        <v>0</v>
      </c>
    </row>
    <row r="37" spans="3:37" ht="14.25" x14ac:dyDescent="0.2">
      <c r="C37" s="264" t="str">
        <f>'Concessions data'!B38</f>
        <v>People receiving working tax credits</v>
      </c>
      <c r="D37" s="262" t="str">
        <f>'Concessions data'!C38</f>
        <v>Off peak</v>
      </c>
      <c r="E37" s="262"/>
      <c r="F37" s="262">
        <f>'Concessions data'!E38</f>
        <v>0</v>
      </c>
      <c r="G37" s="262">
        <f>'Concessions data'!F38</f>
        <v>0</v>
      </c>
      <c r="H37" s="262">
        <f>'Concessions data'!G38</f>
        <v>0</v>
      </c>
      <c r="I37" s="262">
        <f>'Concessions data'!H38</f>
        <v>0</v>
      </c>
      <c r="J37" s="262">
        <f>'Concessions data'!I38</f>
        <v>0</v>
      </c>
      <c r="K37" s="262">
        <f>'Concessions data'!J38</f>
        <v>0</v>
      </c>
      <c r="L37" s="262">
        <f>'Concessions data'!K38</f>
        <v>0</v>
      </c>
      <c r="M37" s="262">
        <f>'Concessions data'!L38</f>
        <v>0</v>
      </c>
      <c r="N37" s="262">
        <f>'Concessions data'!M38</f>
        <v>0</v>
      </c>
      <c r="O37" s="262">
        <f>'Concessions data'!N38</f>
        <v>0</v>
      </c>
      <c r="P37" s="262">
        <f>'Concessions data'!O38</f>
        <v>0</v>
      </c>
      <c r="Q37" s="262">
        <f>'Concessions data'!P38</f>
        <v>0</v>
      </c>
      <c r="R37" s="262">
        <f>'Concessions data'!Q38</f>
        <v>1</v>
      </c>
      <c r="S37" s="262">
        <f>'Concessions data'!R38</f>
        <v>0</v>
      </c>
      <c r="T37" s="262">
        <f>'Concessions data'!S38</f>
        <v>0</v>
      </c>
      <c r="U37" s="262">
        <f>'Concessions data'!T38</f>
        <v>0</v>
      </c>
      <c r="V37" s="262">
        <f>'Concessions data'!U38</f>
        <v>0</v>
      </c>
      <c r="W37" s="262">
        <f>'Concessions data'!V38</f>
        <v>0</v>
      </c>
      <c r="X37" s="262">
        <f>'Concessions data'!W38</f>
        <v>0</v>
      </c>
      <c r="Y37" s="262">
        <f>'Concessions data'!X38</f>
        <v>0</v>
      </c>
      <c r="Z37" s="262">
        <f>'Concessions data'!Y38</f>
        <v>0</v>
      </c>
      <c r="AA37" s="262">
        <f>'Concessions data'!Z38</f>
        <v>0</v>
      </c>
      <c r="AB37" s="262">
        <f>'Concessions data'!AA38</f>
        <v>0</v>
      </c>
      <c r="AC37" s="262">
        <f>'Concessions data'!AB38</f>
        <v>0</v>
      </c>
      <c r="AD37" s="262">
        <f>'Concessions data'!AC38</f>
        <v>0</v>
      </c>
      <c r="AE37" s="262">
        <f>'Concessions data'!AD38</f>
        <v>0</v>
      </c>
      <c r="AF37" s="262">
        <f>'Concessions data'!AE38</f>
        <v>0</v>
      </c>
      <c r="AG37" s="262">
        <f>'Concessions data'!AF38</f>
        <v>0</v>
      </c>
      <c r="AH37" s="262">
        <f>'Concessions data'!AG38</f>
        <v>0</v>
      </c>
      <c r="AI37" s="262">
        <f>'Concessions data'!AH38</f>
        <v>0</v>
      </c>
      <c r="AJ37" s="262">
        <f>'Concessions data'!AI38</f>
        <v>0</v>
      </c>
      <c r="AK37" s="265">
        <f>'Concessions data'!AJ38</f>
        <v>0</v>
      </c>
    </row>
    <row r="38" spans="3:37" ht="14.25" x14ac:dyDescent="0.2">
      <c r="C38" s="264" t="str">
        <f>'Concessions data'!B41</f>
        <v>People rec carers allowance</v>
      </c>
      <c r="D38" s="262" t="str">
        <f>'Concessions data'!C41</f>
        <v>Off peak</v>
      </c>
      <c r="E38" s="262"/>
      <c r="F38" s="262">
        <f>'Concessions data'!E41</f>
        <v>0</v>
      </c>
      <c r="G38" s="262">
        <f>'Concessions data'!F41</f>
        <v>0</v>
      </c>
      <c r="H38" s="262">
        <f>'Concessions data'!G41</f>
        <v>0</v>
      </c>
      <c r="I38" s="262">
        <f>'Concessions data'!H41</f>
        <v>0</v>
      </c>
      <c r="J38" s="262">
        <f>'Concessions data'!I41</f>
        <v>0</v>
      </c>
      <c r="K38" s="262">
        <f>'Concessions data'!J41</f>
        <v>0</v>
      </c>
      <c r="L38" s="262">
        <f>'Concessions data'!K41</f>
        <v>0</v>
      </c>
      <c r="M38" s="262">
        <f>'Concessions data'!L41</f>
        <v>0</v>
      </c>
      <c r="N38" s="262">
        <f>'Concessions data'!M41</f>
        <v>0</v>
      </c>
      <c r="O38" s="262">
        <f>'Concessions data'!N41</f>
        <v>0</v>
      </c>
      <c r="P38" s="262">
        <f>'Concessions data'!O41</f>
        <v>0</v>
      </c>
      <c r="Q38" s="262">
        <f>'Concessions data'!P41</f>
        <v>0</v>
      </c>
      <c r="R38" s="262">
        <f>'Concessions data'!Q41</f>
        <v>1</v>
      </c>
      <c r="S38" s="262">
        <f>'Concessions data'!R41</f>
        <v>0</v>
      </c>
      <c r="T38" s="262">
        <f>'Concessions data'!S41</f>
        <v>0</v>
      </c>
      <c r="U38" s="262">
        <f>'Concessions data'!T41</f>
        <v>0</v>
      </c>
      <c r="V38" s="262">
        <f>'Concessions data'!U41</f>
        <v>0</v>
      </c>
      <c r="W38" s="262">
        <f>'Concessions data'!V41</f>
        <v>0</v>
      </c>
      <c r="X38" s="262">
        <f>'Concessions data'!W41</f>
        <v>0</v>
      </c>
      <c r="Y38" s="262">
        <f>'Concessions data'!X41</f>
        <v>0</v>
      </c>
      <c r="Z38" s="262">
        <f>'Concessions data'!Y41</f>
        <v>0</v>
      </c>
      <c r="AA38" s="262">
        <f>'Concessions data'!Z41</f>
        <v>0</v>
      </c>
      <c r="AB38" s="262">
        <f>'Concessions data'!AA41</f>
        <v>0</v>
      </c>
      <c r="AC38" s="262">
        <f>'Concessions data'!AB41</f>
        <v>0</v>
      </c>
      <c r="AD38" s="262">
        <f>'Concessions data'!AC41</f>
        <v>0</v>
      </c>
      <c r="AE38" s="262">
        <f>'Concessions data'!AD41</f>
        <v>0</v>
      </c>
      <c r="AF38" s="262">
        <f>'Concessions data'!AE41</f>
        <v>0</v>
      </c>
      <c r="AG38" s="262">
        <f>'Concessions data'!AF41</f>
        <v>0</v>
      </c>
      <c r="AH38" s="262">
        <f>'Concessions data'!AG41</f>
        <v>0</v>
      </c>
      <c r="AI38" s="262">
        <f>'Concessions data'!AH41</f>
        <v>0</v>
      </c>
      <c r="AJ38" s="262">
        <f>'Concessions data'!AI41</f>
        <v>0</v>
      </c>
      <c r="AK38" s="265">
        <f>'Concessions data'!AJ41</f>
        <v>0</v>
      </c>
    </row>
    <row r="39" spans="3:37" ht="14.25" x14ac:dyDescent="0.2">
      <c r="C39" s="264" t="str">
        <f>'Concessions data'!B44</f>
        <v>Rec war disablement pension</v>
      </c>
      <c r="D39" s="262" t="str">
        <f>'Concessions data'!C44</f>
        <v>Off peak</v>
      </c>
      <c r="E39" s="262"/>
      <c r="F39" s="262">
        <f>'Concessions data'!E44</f>
        <v>0</v>
      </c>
      <c r="G39" s="262">
        <f>'Concessions data'!F44</f>
        <v>0</v>
      </c>
      <c r="H39" s="262">
        <f>'Concessions data'!G44</f>
        <v>0</v>
      </c>
      <c r="I39" s="262">
        <f>'Concessions data'!H44</f>
        <v>0</v>
      </c>
      <c r="J39" s="262">
        <f>'Concessions data'!I44</f>
        <v>0</v>
      </c>
      <c r="K39" s="262">
        <f>'Concessions data'!J44</f>
        <v>0</v>
      </c>
      <c r="L39" s="262">
        <f>'Concessions data'!K44</f>
        <v>0</v>
      </c>
      <c r="M39" s="262">
        <f>'Concessions data'!L44</f>
        <v>0</v>
      </c>
      <c r="N39" s="262">
        <f>'Concessions data'!M44</f>
        <v>0</v>
      </c>
      <c r="O39" s="262">
        <f>'Concessions data'!N44</f>
        <v>0</v>
      </c>
      <c r="P39" s="262">
        <f>'Concessions data'!O44</f>
        <v>0</v>
      </c>
      <c r="Q39" s="262">
        <f>'Concessions data'!P44</f>
        <v>0</v>
      </c>
      <c r="R39" s="262">
        <f>'Concessions data'!Q44</f>
        <v>0</v>
      </c>
      <c r="S39" s="262">
        <f>'Concessions data'!R44</f>
        <v>0</v>
      </c>
      <c r="T39" s="262">
        <f>'Concessions data'!S44</f>
        <v>0</v>
      </c>
      <c r="U39" s="262">
        <f>'Concessions data'!T44</f>
        <v>0</v>
      </c>
      <c r="V39" s="262">
        <f>'Concessions data'!U44</f>
        <v>0</v>
      </c>
      <c r="W39" s="262">
        <f>'Concessions data'!V44</f>
        <v>0</v>
      </c>
      <c r="X39" s="262">
        <f>'Concessions data'!W44</f>
        <v>0</v>
      </c>
      <c r="Y39" s="262">
        <f>'Concessions data'!X44</f>
        <v>0</v>
      </c>
      <c r="Z39" s="262">
        <f>'Concessions data'!Y44</f>
        <v>0</v>
      </c>
      <c r="AA39" s="262">
        <f>'Concessions data'!Z44</f>
        <v>0</v>
      </c>
      <c r="AB39" s="262">
        <f>'Concessions data'!AA44</f>
        <v>0</v>
      </c>
      <c r="AC39" s="262">
        <f>'Concessions data'!AB44</f>
        <v>0</v>
      </c>
      <c r="AD39" s="262">
        <f>'Concessions data'!AC44</f>
        <v>0</v>
      </c>
      <c r="AE39" s="262">
        <f>'Concessions data'!AD44</f>
        <v>0</v>
      </c>
      <c r="AF39" s="262">
        <f>'Concessions data'!AE44</f>
        <v>0</v>
      </c>
      <c r="AG39" s="262">
        <f>'Concessions data'!AF44</f>
        <v>0</v>
      </c>
      <c r="AH39" s="262">
        <f>'Concessions data'!AG44</f>
        <v>0</v>
      </c>
      <c r="AI39" s="262">
        <f>'Concessions data'!AH44</f>
        <v>0</v>
      </c>
      <c r="AJ39" s="262">
        <f>'Concessions data'!AI44</f>
        <v>0</v>
      </c>
      <c r="AK39" s="265">
        <f>'Concessions data'!AJ44</f>
        <v>0</v>
      </c>
    </row>
    <row r="40" spans="3:37" ht="14.25" x14ac:dyDescent="0.2">
      <c r="C40" s="264" t="str">
        <f>'Concessions data'!B47</f>
        <v>Armed forces</v>
      </c>
      <c r="D40" s="262" t="str">
        <f>'Concessions data'!C47</f>
        <v>Off peak</v>
      </c>
      <c r="E40" s="262"/>
      <c r="F40" s="262">
        <f>'Concessions data'!E47</f>
        <v>0</v>
      </c>
      <c r="G40" s="262">
        <f>'Concessions data'!F47</f>
        <v>0</v>
      </c>
      <c r="H40" s="262">
        <f>'Concessions data'!G47</f>
        <v>0</v>
      </c>
      <c r="I40" s="262">
        <f>'Concessions data'!H47</f>
        <v>0</v>
      </c>
      <c r="J40" s="262">
        <f>'Concessions data'!I47</f>
        <v>0</v>
      </c>
      <c r="K40" s="262">
        <f>'Concessions data'!J47</f>
        <v>0</v>
      </c>
      <c r="L40" s="262">
        <f>'Concessions data'!K47</f>
        <v>0</v>
      </c>
      <c r="M40" s="262">
        <f>'Concessions data'!L47</f>
        <v>0</v>
      </c>
      <c r="N40" s="262">
        <f>'Concessions data'!M47</f>
        <v>0</v>
      </c>
      <c r="O40" s="262">
        <f>'Concessions data'!N47</f>
        <v>0</v>
      </c>
      <c r="P40" s="262">
        <f>'Concessions data'!O47</f>
        <v>0</v>
      </c>
      <c r="Q40" s="262">
        <f>'Concessions data'!P47</f>
        <v>0</v>
      </c>
      <c r="R40" s="262">
        <f>'Concessions data'!Q47</f>
        <v>0</v>
      </c>
      <c r="S40" s="262">
        <f>'Concessions data'!R47</f>
        <v>0</v>
      </c>
      <c r="T40" s="262">
        <f>'Concessions data'!S47</f>
        <v>0</v>
      </c>
      <c r="U40" s="262">
        <f>'Concessions data'!T47</f>
        <v>0</v>
      </c>
      <c r="V40" s="262">
        <f>'Concessions data'!U47</f>
        <v>0</v>
      </c>
      <c r="W40" s="262">
        <f>'Concessions data'!V47</f>
        <v>0</v>
      </c>
      <c r="X40" s="262">
        <f>'Concessions data'!W47</f>
        <v>0</v>
      </c>
      <c r="Y40" s="262">
        <f>'Concessions data'!X47</f>
        <v>0</v>
      </c>
      <c r="Z40" s="262">
        <f>'Concessions data'!Y47</f>
        <v>0</v>
      </c>
      <c r="AA40" s="262">
        <f>'Concessions data'!Z47</f>
        <v>0</v>
      </c>
      <c r="AB40" s="262">
        <f>'Concessions data'!AA47</f>
        <v>0</v>
      </c>
      <c r="AC40" s="262">
        <f>'Concessions data'!AB47</f>
        <v>0</v>
      </c>
      <c r="AD40" s="262">
        <f>'Concessions data'!AC47</f>
        <v>0</v>
      </c>
      <c r="AE40" s="262">
        <f>'Concessions data'!AD47</f>
        <v>0</v>
      </c>
      <c r="AF40" s="262">
        <f>'Concessions data'!AE47</f>
        <v>0</v>
      </c>
      <c r="AG40" s="262">
        <f>'Concessions data'!AF47</f>
        <v>0</v>
      </c>
      <c r="AH40" s="262">
        <f>'Concessions data'!AG47</f>
        <v>0</v>
      </c>
      <c r="AI40" s="262">
        <f>'Concessions data'!AH47</f>
        <v>0</v>
      </c>
      <c r="AJ40" s="262">
        <f>'Concessions data'!AI47</f>
        <v>0</v>
      </c>
      <c r="AK40" s="265">
        <f>'Concessions data'!AJ47</f>
        <v>0</v>
      </c>
    </row>
    <row r="41" spans="3:37" ht="14.25" x14ac:dyDescent="0.2">
      <c r="C41" s="266" t="str">
        <f>'Concessions data'!B50</f>
        <v>elite athletes</v>
      </c>
      <c r="D41" s="267" t="str">
        <f>'Concessions data'!C50</f>
        <v>Off peak</v>
      </c>
      <c r="E41" s="267"/>
      <c r="F41" s="267">
        <f>'Concessions data'!E50</f>
        <v>0</v>
      </c>
      <c r="G41" s="267">
        <f>'Concessions data'!F50</f>
        <v>0</v>
      </c>
      <c r="H41" s="267">
        <f>'Concessions data'!G50</f>
        <v>0</v>
      </c>
      <c r="I41" s="267">
        <f>'Concessions data'!H50</f>
        <v>0</v>
      </c>
      <c r="J41" s="267">
        <f>'Concessions data'!I50</f>
        <v>0</v>
      </c>
      <c r="K41" s="267">
        <f>'Concessions data'!J50</f>
        <v>0</v>
      </c>
      <c r="L41" s="267">
        <f>'Concessions data'!K50</f>
        <v>0</v>
      </c>
      <c r="M41" s="267">
        <f>'Concessions data'!L50</f>
        <v>0</v>
      </c>
      <c r="N41" s="267">
        <f>'Concessions data'!M50</f>
        <v>0</v>
      </c>
      <c r="O41" s="267">
        <f>'Concessions data'!N50</f>
        <v>0</v>
      </c>
      <c r="P41" s="267">
        <f>'Concessions data'!O50</f>
        <v>0</v>
      </c>
      <c r="Q41" s="267">
        <f>'Concessions data'!P50</f>
        <v>0</v>
      </c>
      <c r="R41" s="267">
        <f>'Concessions data'!Q50</f>
        <v>0</v>
      </c>
      <c r="S41" s="267">
        <f>'Concessions data'!R50</f>
        <v>0</v>
      </c>
      <c r="T41" s="267">
        <f>'Concessions data'!S50</f>
        <v>0</v>
      </c>
      <c r="U41" s="267">
        <f>'Concessions data'!T50</f>
        <v>0</v>
      </c>
      <c r="V41" s="267">
        <f>'Concessions data'!U50</f>
        <v>0</v>
      </c>
      <c r="W41" s="267">
        <f>'Concessions data'!V50</f>
        <v>0</v>
      </c>
      <c r="X41" s="267">
        <f>'Concessions data'!W50</f>
        <v>0</v>
      </c>
      <c r="Y41" s="267">
        <f>'Concessions data'!X50</f>
        <v>0</v>
      </c>
      <c r="Z41" s="267">
        <f>'Concessions data'!Y50</f>
        <v>0</v>
      </c>
      <c r="AA41" s="267">
        <f>'Concessions data'!Z50</f>
        <v>0</v>
      </c>
      <c r="AB41" s="267">
        <f>'Concessions data'!AA50</f>
        <v>1</v>
      </c>
      <c r="AC41" s="267">
        <f>'Concessions data'!AB50</f>
        <v>0</v>
      </c>
      <c r="AD41" s="267">
        <f>'Concessions data'!AC50</f>
        <v>0</v>
      </c>
      <c r="AE41" s="267">
        <f>'Concessions data'!AD50</f>
        <v>0</v>
      </c>
      <c r="AF41" s="267">
        <f>'Concessions data'!AE50</f>
        <v>0</v>
      </c>
      <c r="AG41" s="267">
        <f>'Concessions data'!AF50</f>
        <v>0</v>
      </c>
      <c r="AH41" s="267">
        <f>'Concessions data'!AG50</f>
        <v>0</v>
      </c>
      <c r="AI41" s="267">
        <f>'Concessions data'!AH50</f>
        <v>0</v>
      </c>
      <c r="AJ41" s="267">
        <f>'Concessions data'!AI50</f>
        <v>0</v>
      </c>
      <c r="AK41" s="268">
        <f>'Concessions data'!AJ50</f>
        <v>0</v>
      </c>
    </row>
    <row r="42" spans="3:37" x14ac:dyDescent="0.2"/>
    <row r="43" spans="3:37" x14ac:dyDescent="0.2">
      <c r="C43" s="16" t="s">
        <v>467</v>
      </c>
    </row>
    <row r="44" spans="3:37" ht="30" x14ac:dyDescent="0.2">
      <c r="C44" s="249" t="str">
        <f>'Concessions data'!B5</f>
        <v>User group</v>
      </c>
      <c r="D44" s="249" t="str">
        <f>'Concessions data'!C5</f>
        <v>Category</v>
      </c>
      <c r="E44" s="249"/>
      <c r="F44" s="249" t="str">
        <f>'Concessions data'!E5</f>
        <v>Aberdeenshire</v>
      </c>
      <c r="G44" s="249" t="str">
        <f>'Concessions data'!F5</f>
        <v>Angus</v>
      </c>
      <c r="H44" s="249" t="str">
        <f>'Concessions data'!G5</f>
        <v>Argyll &amp; Bute</v>
      </c>
      <c r="I44" s="249" t="str">
        <f>'Concessions data'!H5</f>
        <v>Borders</v>
      </c>
      <c r="J44" s="249" t="str">
        <f>'Concessions data'!I5</f>
        <v>City of Aberdeen</v>
      </c>
      <c r="K44" s="249" t="str">
        <f>'Concessions data'!J5</f>
        <v>City of Dundee</v>
      </c>
      <c r="L44" s="249" t="str">
        <f>'Concessions data'!K5</f>
        <v>City of Edinburgh</v>
      </c>
      <c r="M44" s="249" t="str">
        <f>'Concessions data'!L5</f>
        <v>City of Glasgow</v>
      </c>
      <c r="N44" s="249" t="str">
        <f>'Concessions data'!M5</f>
        <v>Clackmannan</v>
      </c>
      <c r="O44" s="249" t="str">
        <f>'Concessions data'!N5</f>
        <v>Dumfries &amp; Galloway</v>
      </c>
      <c r="P44" s="249" t="str">
        <f>'Concessions data'!O5</f>
        <v>East Ayrshire</v>
      </c>
      <c r="Q44" s="249" t="str">
        <f>'Concessions data'!P5</f>
        <v>East Dunbartonshire</v>
      </c>
      <c r="R44" s="249" t="str">
        <f>'Concessions data'!Q5</f>
        <v>East Lothian</v>
      </c>
      <c r="S44" s="249" t="str">
        <f>'Concessions data'!R5</f>
        <v>East Renfrewshire</v>
      </c>
      <c r="T44" s="249" t="str">
        <f>'Concessions data'!S5</f>
        <v>Falkirk</v>
      </c>
      <c r="U44" s="249" t="str">
        <f>'Concessions data'!T5</f>
        <v>Fife</v>
      </c>
      <c r="V44" s="249" t="str">
        <f>'Concessions data'!U5</f>
        <v>Highland</v>
      </c>
      <c r="W44" s="249" t="str">
        <f>'Concessions data'!V5</f>
        <v>Inverclyde</v>
      </c>
      <c r="X44" s="249" t="str">
        <f>'Concessions data'!W5</f>
        <v>Midlothian</v>
      </c>
      <c r="Y44" s="249" t="str">
        <f>'Concessions data'!X5</f>
        <v>Moray</v>
      </c>
      <c r="Z44" s="249" t="str">
        <f>'Concessions data'!Y5</f>
        <v>North Ayrshire</v>
      </c>
      <c r="AA44" s="249" t="str">
        <f>'Concessions data'!Z5</f>
        <v>North Lanarkshire</v>
      </c>
      <c r="AB44" s="249" t="str">
        <f>'Concessions data'!AA5</f>
        <v>Orkney Islands</v>
      </c>
      <c r="AC44" s="249" t="str">
        <f>'Concessions data'!AB5</f>
        <v>Perth &amp; Kinross</v>
      </c>
      <c r="AD44" s="249" t="str">
        <f>'Concessions data'!AC5</f>
        <v>Renfrewshire</v>
      </c>
      <c r="AE44" s="249" t="str">
        <f>'Concessions data'!AD5</f>
        <v>Shetland</v>
      </c>
      <c r="AF44" s="249" t="str">
        <f>'Concessions data'!AE5</f>
        <v>South Ayrshire</v>
      </c>
      <c r="AG44" s="249" t="str">
        <f>'Concessions data'!AF5</f>
        <v>South Lanarkshire</v>
      </c>
      <c r="AH44" s="249" t="str">
        <f>'Concessions data'!AG5</f>
        <v>Stirling</v>
      </c>
      <c r="AI44" s="249" t="str">
        <f>'Concessions data'!AH5</f>
        <v>West Dunbartonshire</v>
      </c>
      <c r="AJ44" s="249" t="str">
        <f>'Concessions data'!AI5</f>
        <v>West Lothian</v>
      </c>
      <c r="AK44" s="263" t="str">
        <f>'Concessions data'!AJ5</f>
        <v>Western Isles</v>
      </c>
    </row>
    <row r="45" spans="3:37" ht="14.25" x14ac:dyDescent="0.2">
      <c r="C45" s="264" t="str">
        <f>'Concessions data'!B6</f>
        <v>Unemployed</v>
      </c>
      <c r="D45" s="262" t="str">
        <f>'Concessions data'!C6</f>
        <v>Free</v>
      </c>
      <c r="E45" s="262"/>
      <c r="F45" s="262">
        <f>'Concessions data'!E6</f>
        <v>0</v>
      </c>
      <c r="G45" s="262">
        <f>'Concessions data'!F6</f>
        <v>0</v>
      </c>
      <c r="H45" s="262">
        <f>'Concessions data'!G6</f>
        <v>0</v>
      </c>
      <c r="I45" s="262">
        <f>'Concessions data'!H6</f>
        <v>0</v>
      </c>
      <c r="J45" s="262">
        <f>'Concessions data'!I6</f>
        <v>0</v>
      </c>
      <c r="K45" s="262">
        <f>'Concessions data'!J6</f>
        <v>0</v>
      </c>
      <c r="L45" s="262">
        <f>'Concessions data'!K6</f>
        <v>0</v>
      </c>
      <c r="M45" s="262">
        <f>'Concessions data'!L6</f>
        <v>0</v>
      </c>
      <c r="N45" s="262">
        <f>'Concessions data'!M6</f>
        <v>0</v>
      </c>
      <c r="O45" s="262">
        <f>'Concessions data'!N6</f>
        <v>0</v>
      </c>
      <c r="P45" s="262">
        <f>'Concessions data'!O6</f>
        <v>0</v>
      </c>
      <c r="Q45" s="262">
        <f>'Concessions data'!P6</f>
        <v>0</v>
      </c>
      <c r="R45" s="262">
        <f>'Concessions data'!Q6</f>
        <v>0</v>
      </c>
      <c r="S45" s="262">
        <f>'Concessions data'!R6</f>
        <v>0</v>
      </c>
      <c r="T45" s="262">
        <f>'Concessions data'!S6</f>
        <v>0</v>
      </c>
      <c r="U45" s="262">
        <f>'Concessions data'!T6</f>
        <v>0</v>
      </c>
      <c r="V45" s="262">
        <f>'Concessions data'!U6</f>
        <v>0</v>
      </c>
      <c r="W45" s="262">
        <f>'Concessions data'!V6</f>
        <v>0</v>
      </c>
      <c r="X45" s="262">
        <f>'Concessions data'!W6</f>
        <v>0</v>
      </c>
      <c r="Y45" s="262">
        <f>'Concessions data'!X6</f>
        <v>0</v>
      </c>
      <c r="Z45" s="262">
        <f>'Concessions data'!Y6</f>
        <v>0</v>
      </c>
      <c r="AA45" s="262">
        <f>'Concessions data'!Z6</f>
        <v>0</v>
      </c>
      <c r="AB45" s="262">
        <f>'Concessions data'!AA6</f>
        <v>0</v>
      </c>
      <c r="AC45" s="262">
        <f>'Concessions data'!AB6</f>
        <v>0</v>
      </c>
      <c r="AD45" s="262">
        <f>'Concessions data'!AC6</f>
        <v>0</v>
      </c>
      <c r="AE45" s="262">
        <f>'Concessions data'!AD6</f>
        <v>0</v>
      </c>
      <c r="AF45" s="262">
        <f>'Concessions data'!AE6</f>
        <v>0</v>
      </c>
      <c r="AG45" s="262">
        <f>'Concessions data'!AF6</f>
        <v>0</v>
      </c>
      <c r="AH45" s="262">
        <f>'Concessions data'!AG6</f>
        <v>0</v>
      </c>
      <c r="AI45" s="262">
        <f>'Concessions data'!AH6</f>
        <v>0</v>
      </c>
      <c r="AJ45" s="262">
        <f>'Concessions data'!AI6</f>
        <v>0</v>
      </c>
      <c r="AK45" s="265">
        <f>'Concessions data'!AJ6</f>
        <v>0</v>
      </c>
    </row>
    <row r="46" spans="3:37" ht="14.25" x14ac:dyDescent="0.2">
      <c r="C46" s="264" t="str">
        <f>'Concessions data'!B9</f>
        <v>Over 60s</v>
      </c>
      <c r="D46" s="262" t="str">
        <f>'Concessions data'!C9</f>
        <v>Free</v>
      </c>
      <c r="E46" s="262"/>
      <c r="F46" s="262">
        <f>'Concessions data'!E9</f>
        <v>0</v>
      </c>
      <c r="G46" s="262">
        <f>'Concessions data'!F9</f>
        <v>0</v>
      </c>
      <c r="H46" s="262">
        <f>'Concessions data'!G9</f>
        <v>0</v>
      </c>
      <c r="I46" s="262">
        <f>'Concessions data'!H9</f>
        <v>0</v>
      </c>
      <c r="J46" s="262">
        <f>'Concessions data'!I9</f>
        <v>0</v>
      </c>
      <c r="K46" s="262">
        <f>'Concessions data'!J9</f>
        <v>0</v>
      </c>
      <c r="L46" s="262">
        <f>'Concessions data'!K9</f>
        <v>0</v>
      </c>
      <c r="M46" s="262">
        <f>'Concessions data'!L9</f>
        <v>0</v>
      </c>
      <c r="N46" s="262">
        <f>'Concessions data'!M9</f>
        <v>0</v>
      </c>
      <c r="O46" s="262">
        <f>'Concessions data'!N9</f>
        <v>0</v>
      </c>
      <c r="P46" s="262">
        <f>'Concessions data'!O9</f>
        <v>0</v>
      </c>
      <c r="Q46" s="262">
        <f>'Concessions data'!P9</f>
        <v>0</v>
      </c>
      <c r="R46" s="262">
        <f>'Concessions data'!Q9</f>
        <v>0</v>
      </c>
      <c r="S46" s="262">
        <f>'Concessions data'!R9</f>
        <v>0</v>
      </c>
      <c r="T46" s="262">
        <f>'Concessions data'!S9</f>
        <v>0</v>
      </c>
      <c r="U46" s="262">
        <f>'Concessions data'!T9</f>
        <v>0</v>
      </c>
      <c r="V46" s="262">
        <f>'Concessions data'!U9</f>
        <v>0</v>
      </c>
      <c r="W46" s="262">
        <f>'Concessions data'!V9</f>
        <v>0</v>
      </c>
      <c r="X46" s="262">
        <f>'Concessions data'!W9</f>
        <v>0</v>
      </c>
      <c r="Y46" s="262">
        <f>'Concessions data'!X9</f>
        <v>0</v>
      </c>
      <c r="Z46" s="262">
        <f>'Concessions data'!Y9</f>
        <v>0</v>
      </c>
      <c r="AA46" s="262">
        <f>'Concessions data'!Z9</f>
        <v>0</v>
      </c>
      <c r="AB46" s="262">
        <f>'Concessions data'!AA9</f>
        <v>0</v>
      </c>
      <c r="AC46" s="262">
        <f>'Concessions data'!AB9</f>
        <v>0</v>
      </c>
      <c r="AD46" s="262">
        <f>'Concessions data'!AC9</f>
        <v>0</v>
      </c>
      <c r="AE46" s="262">
        <f>'Concessions data'!AD9</f>
        <v>0</v>
      </c>
      <c r="AF46" s="262">
        <f>'Concessions data'!AE9</f>
        <v>0</v>
      </c>
      <c r="AG46" s="262">
        <f>'Concessions data'!AF9</f>
        <v>0</v>
      </c>
      <c r="AH46" s="262">
        <f>'Concessions data'!AG9</f>
        <v>0</v>
      </c>
      <c r="AI46" s="262">
        <f>'Concessions data'!AH9</f>
        <v>0</v>
      </c>
      <c r="AJ46" s="262">
        <f>'Concessions data'!AI9</f>
        <v>0</v>
      </c>
      <c r="AK46" s="265">
        <f>'Concessions data'!AJ9</f>
        <v>0</v>
      </c>
    </row>
    <row r="47" spans="3:37" ht="14.25" x14ac:dyDescent="0.2">
      <c r="C47" s="264" t="str">
        <f>'Concessions data'!B12</f>
        <v>Disabilities</v>
      </c>
      <c r="D47" s="262" t="str">
        <f>'Concessions data'!C12</f>
        <v>Free</v>
      </c>
      <c r="E47" s="262"/>
      <c r="F47" s="262">
        <f>'Concessions data'!E12</f>
        <v>0</v>
      </c>
      <c r="G47" s="262">
        <f>'Concessions data'!F12</f>
        <v>0</v>
      </c>
      <c r="H47" s="262">
        <f>'Concessions data'!G12</f>
        <v>0</v>
      </c>
      <c r="I47" s="262">
        <f>'Concessions data'!H12</f>
        <v>0</v>
      </c>
      <c r="J47" s="262">
        <f>'Concessions data'!I12</f>
        <v>0</v>
      </c>
      <c r="K47" s="262">
        <f>'Concessions data'!J12</f>
        <v>0</v>
      </c>
      <c r="L47" s="262">
        <f>'Concessions data'!K12</f>
        <v>0</v>
      </c>
      <c r="M47" s="262">
        <f>'Concessions data'!L12</f>
        <v>0</v>
      </c>
      <c r="N47" s="262">
        <f>'Concessions data'!M12</f>
        <v>0</v>
      </c>
      <c r="O47" s="262">
        <f>'Concessions data'!N12</f>
        <v>0</v>
      </c>
      <c r="P47" s="262">
        <f>'Concessions data'!O12</f>
        <v>0</v>
      </c>
      <c r="Q47" s="262">
        <f>'Concessions data'!P12</f>
        <v>0</v>
      </c>
      <c r="R47" s="262">
        <f>'Concessions data'!Q12</f>
        <v>0</v>
      </c>
      <c r="S47" s="262">
        <f>'Concessions data'!R12</f>
        <v>0</v>
      </c>
      <c r="T47" s="262">
        <f>'Concessions data'!S12</f>
        <v>0</v>
      </c>
      <c r="U47" s="262">
        <f>'Concessions data'!T12</f>
        <v>0</v>
      </c>
      <c r="V47" s="262">
        <f>'Concessions data'!U12</f>
        <v>0</v>
      </c>
      <c r="W47" s="262">
        <f>'Concessions data'!V12</f>
        <v>0</v>
      </c>
      <c r="X47" s="262">
        <f>'Concessions data'!W12</f>
        <v>1</v>
      </c>
      <c r="Y47" s="262">
        <f>'Concessions data'!X12</f>
        <v>0</v>
      </c>
      <c r="Z47" s="262">
        <f>'Concessions data'!Y12</f>
        <v>0</v>
      </c>
      <c r="AA47" s="262">
        <f>'Concessions data'!Z12</f>
        <v>0</v>
      </c>
      <c r="AB47" s="262">
        <f>'Concessions data'!AA12</f>
        <v>0</v>
      </c>
      <c r="AC47" s="262">
        <f>'Concessions data'!AB12</f>
        <v>0</v>
      </c>
      <c r="AD47" s="262">
        <f>'Concessions data'!AC12</f>
        <v>0</v>
      </c>
      <c r="AE47" s="262">
        <f>'Concessions data'!AD12</f>
        <v>0</v>
      </c>
      <c r="AF47" s="262">
        <f>'Concessions data'!AE12</f>
        <v>0</v>
      </c>
      <c r="AG47" s="262">
        <f>'Concessions data'!AF12</f>
        <v>0</v>
      </c>
      <c r="AH47" s="262">
        <f>'Concessions data'!AG12</f>
        <v>1</v>
      </c>
      <c r="AI47" s="262">
        <f>'Concessions data'!AH12</f>
        <v>0</v>
      </c>
      <c r="AJ47" s="262">
        <f>'Concessions data'!AI12</f>
        <v>0</v>
      </c>
      <c r="AK47" s="265">
        <f>'Concessions data'!AJ12</f>
        <v>0</v>
      </c>
    </row>
    <row r="48" spans="3:37" ht="14.25" x14ac:dyDescent="0.2">
      <c r="C48" s="264" t="str">
        <f>'Concessions data'!B15</f>
        <v>Students</v>
      </c>
      <c r="D48" s="262" t="str">
        <f>'Concessions data'!C15</f>
        <v>Free</v>
      </c>
      <c r="E48" s="262"/>
      <c r="F48" s="262">
        <f>'Concessions data'!E15</f>
        <v>0</v>
      </c>
      <c r="G48" s="262">
        <f>'Concessions data'!F15</f>
        <v>0</v>
      </c>
      <c r="H48" s="262">
        <f>'Concessions data'!G15</f>
        <v>0</v>
      </c>
      <c r="I48" s="262">
        <f>'Concessions data'!H15</f>
        <v>0</v>
      </c>
      <c r="J48" s="262">
        <f>'Concessions data'!I15</f>
        <v>0</v>
      </c>
      <c r="K48" s="262">
        <f>'Concessions data'!J15</f>
        <v>0</v>
      </c>
      <c r="L48" s="262">
        <f>'Concessions data'!K15</f>
        <v>0</v>
      </c>
      <c r="M48" s="262">
        <f>'Concessions data'!L15</f>
        <v>0</v>
      </c>
      <c r="N48" s="262">
        <f>'Concessions data'!M15</f>
        <v>0</v>
      </c>
      <c r="O48" s="262">
        <f>'Concessions data'!N15</f>
        <v>0</v>
      </c>
      <c r="P48" s="262">
        <f>'Concessions data'!O15</f>
        <v>0</v>
      </c>
      <c r="Q48" s="262">
        <f>'Concessions data'!P15</f>
        <v>0</v>
      </c>
      <c r="R48" s="262">
        <f>'Concessions data'!Q15</f>
        <v>0</v>
      </c>
      <c r="S48" s="262">
        <f>'Concessions data'!R15</f>
        <v>0</v>
      </c>
      <c r="T48" s="262">
        <f>'Concessions data'!S15</f>
        <v>0</v>
      </c>
      <c r="U48" s="262">
        <f>'Concessions data'!T15</f>
        <v>0</v>
      </c>
      <c r="V48" s="262">
        <f>'Concessions data'!U15</f>
        <v>0</v>
      </c>
      <c r="W48" s="262">
        <f>'Concessions data'!V15</f>
        <v>0</v>
      </c>
      <c r="X48" s="262">
        <f>'Concessions data'!W15</f>
        <v>0</v>
      </c>
      <c r="Y48" s="262">
        <f>'Concessions data'!X15</f>
        <v>0</v>
      </c>
      <c r="Z48" s="262">
        <f>'Concessions data'!Y15</f>
        <v>0</v>
      </c>
      <c r="AA48" s="262">
        <f>'Concessions data'!Z15</f>
        <v>0</v>
      </c>
      <c r="AB48" s="262">
        <f>'Concessions data'!AA15</f>
        <v>0</v>
      </c>
      <c r="AC48" s="262">
        <f>'Concessions data'!AB15</f>
        <v>0</v>
      </c>
      <c r="AD48" s="262">
        <f>'Concessions data'!AC15</f>
        <v>0</v>
      </c>
      <c r="AE48" s="262">
        <f>'Concessions data'!AD15</f>
        <v>0</v>
      </c>
      <c r="AF48" s="262">
        <f>'Concessions data'!AE15</f>
        <v>0</v>
      </c>
      <c r="AG48" s="262">
        <f>'Concessions data'!AF15</f>
        <v>0</v>
      </c>
      <c r="AH48" s="262">
        <f>'Concessions data'!AG15</f>
        <v>0</v>
      </c>
      <c r="AI48" s="262">
        <f>'Concessions data'!AH15</f>
        <v>0</v>
      </c>
      <c r="AJ48" s="262">
        <f>'Concessions data'!AI15</f>
        <v>0</v>
      </c>
      <c r="AK48" s="265">
        <f>'Concessions data'!AJ15</f>
        <v>0</v>
      </c>
    </row>
    <row r="49" spans="3:37" ht="14.25" x14ac:dyDescent="0.2">
      <c r="C49" s="264" t="str">
        <f>'Concessions data'!B18</f>
        <v>Under 18s/16s</v>
      </c>
      <c r="D49" s="262" t="str">
        <f>'Concessions data'!C18</f>
        <v>Free</v>
      </c>
      <c r="E49" s="262"/>
      <c r="F49" s="262">
        <f>'Concessions data'!E18</f>
        <v>0</v>
      </c>
      <c r="G49" s="262">
        <f>'Concessions data'!F18</f>
        <v>0</v>
      </c>
      <c r="H49" s="262">
        <f>'Concessions data'!G18</f>
        <v>0</v>
      </c>
      <c r="I49" s="262">
        <f>'Concessions data'!H18</f>
        <v>0</v>
      </c>
      <c r="J49" s="262">
        <f>'Concessions data'!I18</f>
        <v>0</v>
      </c>
      <c r="K49" s="262">
        <f>'Concessions data'!J18</f>
        <v>0</v>
      </c>
      <c r="L49" s="262">
        <f>'Concessions data'!K18</f>
        <v>0</v>
      </c>
      <c r="M49" s="262">
        <f>'Concessions data'!L18</f>
        <v>0</v>
      </c>
      <c r="N49" s="262">
        <f>'Concessions data'!M18</f>
        <v>0</v>
      </c>
      <c r="O49" s="262">
        <f>'Concessions data'!N18</f>
        <v>0</v>
      </c>
      <c r="P49" s="262">
        <f>'Concessions data'!O18</f>
        <v>0</v>
      </c>
      <c r="Q49" s="262">
        <f>'Concessions data'!P18</f>
        <v>0</v>
      </c>
      <c r="R49" s="262">
        <f>'Concessions data'!Q18</f>
        <v>0</v>
      </c>
      <c r="S49" s="262">
        <f>'Concessions data'!R18</f>
        <v>0</v>
      </c>
      <c r="T49" s="262">
        <f>'Concessions data'!S18</f>
        <v>0</v>
      </c>
      <c r="U49" s="262">
        <f>'Concessions data'!T18</f>
        <v>0</v>
      </c>
      <c r="V49" s="262">
        <f>'Concessions data'!U18</f>
        <v>0</v>
      </c>
      <c r="W49" s="262">
        <f>'Concessions data'!V18</f>
        <v>0</v>
      </c>
      <c r="X49" s="262">
        <f>'Concessions data'!W18</f>
        <v>0</v>
      </c>
      <c r="Y49" s="262">
        <f>'Concessions data'!X18</f>
        <v>0</v>
      </c>
      <c r="Z49" s="262">
        <f>'Concessions data'!Y18</f>
        <v>0</v>
      </c>
      <c r="AA49" s="262">
        <f>'Concessions data'!Z18</f>
        <v>0</v>
      </c>
      <c r="AB49" s="262">
        <f>'Concessions data'!AA18</f>
        <v>0</v>
      </c>
      <c r="AC49" s="262">
        <f>'Concessions data'!AB18</f>
        <v>0</v>
      </c>
      <c r="AD49" s="262">
        <f>'Concessions data'!AC18</f>
        <v>0</v>
      </c>
      <c r="AE49" s="262">
        <f>'Concessions data'!AD18</f>
        <v>0</v>
      </c>
      <c r="AF49" s="262">
        <f>'Concessions data'!AE18</f>
        <v>0</v>
      </c>
      <c r="AG49" s="262">
        <f>'Concessions data'!AF18</f>
        <v>0</v>
      </c>
      <c r="AH49" s="262">
        <f>'Concessions data'!AG18</f>
        <v>0</v>
      </c>
      <c r="AI49" s="262">
        <f>'Concessions data'!AH18</f>
        <v>0</v>
      </c>
      <c r="AJ49" s="262">
        <f>'Concessions data'!AI18</f>
        <v>0</v>
      </c>
      <c r="AK49" s="265">
        <f>'Concessions data'!AJ18</f>
        <v>0</v>
      </c>
    </row>
    <row r="50" spans="3:37" ht="14.25" x14ac:dyDescent="0.2">
      <c r="C50" s="264" t="str">
        <f>'Concessions data'!B21</f>
        <v>Adults</v>
      </c>
      <c r="D50" s="262" t="str">
        <f>'Concessions data'!C21</f>
        <v>Free</v>
      </c>
      <c r="E50" s="262"/>
      <c r="F50" s="262">
        <f>'Concessions data'!E21</f>
        <v>0</v>
      </c>
      <c r="G50" s="262">
        <f>'Concessions data'!F21</f>
        <v>0</v>
      </c>
      <c r="H50" s="262">
        <f>'Concessions data'!G21</f>
        <v>0</v>
      </c>
      <c r="I50" s="262">
        <f>'Concessions data'!H21</f>
        <v>0</v>
      </c>
      <c r="J50" s="262">
        <f>'Concessions data'!I21</f>
        <v>0</v>
      </c>
      <c r="K50" s="262">
        <f>'Concessions data'!J21</f>
        <v>0</v>
      </c>
      <c r="L50" s="262">
        <f>'Concessions data'!K21</f>
        <v>0</v>
      </c>
      <c r="M50" s="262">
        <f>'Concessions data'!L21</f>
        <v>0</v>
      </c>
      <c r="N50" s="262">
        <f>'Concessions data'!M21</f>
        <v>0</v>
      </c>
      <c r="O50" s="262">
        <f>'Concessions data'!N21</f>
        <v>0</v>
      </c>
      <c r="P50" s="262">
        <f>'Concessions data'!O21</f>
        <v>0</v>
      </c>
      <c r="Q50" s="262">
        <f>'Concessions data'!P21</f>
        <v>0</v>
      </c>
      <c r="R50" s="262">
        <f>'Concessions data'!Q21</f>
        <v>0</v>
      </c>
      <c r="S50" s="262">
        <f>'Concessions data'!R21</f>
        <v>0</v>
      </c>
      <c r="T50" s="262">
        <f>'Concessions data'!S21</f>
        <v>0</v>
      </c>
      <c r="U50" s="262">
        <f>'Concessions data'!T21</f>
        <v>0</v>
      </c>
      <c r="V50" s="262">
        <f>'Concessions data'!U21</f>
        <v>0</v>
      </c>
      <c r="W50" s="262">
        <f>'Concessions data'!V21</f>
        <v>0</v>
      </c>
      <c r="X50" s="262">
        <f>'Concessions data'!W21</f>
        <v>0</v>
      </c>
      <c r="Y50" s="262">
        <f>'Concessions data'!X21</f>
        <v>0</v>
      </c>
      <c r="Z50" s="262">
        <f>'Concessions data'!Y21</f>
        <v>0</v>
      </c>
      <c r="AA50" s="262">
        <f>'Concessions data'!Z21</f>
        <v>0</v>
      </c>
      <c r="AB50" s="262">
        <f>'Concessions data'!AA21</f>
        <v>0</v>
      </c>
      <c r="AC50" s="262">
        <f>'Concessions data'!AB21</f>
        <v>0</v>
      </c>
      <c r="AD50" s="262">
        <f>'Concessions data'!AC21</f>
        <v>0</v>
      </c>
      <c r="AE50" s="262">
        <f>'Concessions data'!AD21</f>
        <v>0</v>
      </c>
      <c r="AF50" s="262">
        <f>'Concessions data'!AE21</f>
        <v>0</v>
      </c>
      <c r="AG50" s="262">
        <f>'Concessions data'!AF21</f>
        <v>0</v>
      </c>
      <c r="AH50" s="262">
        <f>'Concessions data'!AG21</f>
        <v>0</v>
      </c>
      <c r="AI50" s="262">
        <f>'Concessions data'!AH21</f>
        <v>0</v>
      </c>
      <c r="AJ50" s="262">
        <f>'Concessions data'!AI21</f>
        <v>0</v>
      </c>
      <c r="AK50" s="265">
        <f>'Concessions data'!AJ21</f>
        <v>0</v>
      </c>
    </row>
    <row r="51" spans="3:37" ht="14.25" x14ac:dyDescent="0.2">
      <c r="C51" s="264" t="str">
        <f>'Concessions data'!B24</f>
        <v>Families</v>
      </c>
      <c r="D51" s="262" t="str">
        <f>'Concessions data'!C24</f>
        <v>Free</v>
      </c>
      <c r="E51" s="262"/>
      <c r="F51" s="262">
        <f>'Concessions data'!E24</f>
        <v>0</v>
      </c>
      <c r="G51" s="262">
        <f>'Concessions data'!F24</f>
        <v>0</v>
      </c>
      <c r="H51" s="262">
        <f>'Concessions data'!G24</f>
        <v>0</v>
      </c>
      <c r="I51" s="262">
        <f>'Concessions data'!H24</f>
        <v>0</v>
      </c>
      <c r="J51" s="262">
        <f>'Concessions data'!I24</f>
        <v>0</v>
      </c>
      <c r="K51" s="262">
        <f>'Concessions data'!J24</f>
        <v>0</v>
      </c>
      <c r="L51" s="262">
        <f>'Concessions data'!K24</f>
        <v>0</v>
      </c>
      <c r="M51" s="262">
        <f>'Concessions data'!L24</f>
        <v>0</v>
      </c>
      <c r="N51" s="262">
        <f>'Concessions data'!M24</f>
        <v>0</v>
      </c>
      <c r="O51" s="262">
        <f>'Concessions data'!N24</f>
        <v>0</v>
      </c>
      <c r="P51" s="262">
        <f>'Concessions data'!O24</f>
        <v>0</v>
      </c>
      <c r="Q51" s="262">
        <f>'Concessions data'!P24</f>
        <v>0</v>
      </c>
      <c r="R51" s="262">
        <f>'Concessions data'!Q24</f>
        <v>0</v>
      </c>
      <c r="S51" s="262">
        <f>'Concessions data'!R24</f>
        <v>0</v>
      </c>
      <c r="T51" s="262">
        <f>'Concessions data'!S24</f>
        <v>0</v>
      </c>
      <c r="U51" s="262">
        <f>'Concessions data'!T24</f>
        <v>0</v>
      </c>
      <c r="V51" s="262">
        <f>'Concessions data'!U24</f>
        <v>0</v>
      </c>
      <c r="W51" s="262">
        <f>'Concessions data'!V24</f>
        <v>0</v>
      </c>
      <c r="X51" s="262">
        <f>'Concessions data'!W24</f>
        <v>0</v>
      </c>
      <c r="Y51" s="262">
        <f>'Concessions data'!X24</f>
        <v>0</v>
      </c>
      <c r="Z51" s="262">
        <f>'Concessions data'!Y24</f>
        <v>0</v>
      </c>
      <c r="AA51" s="262">
        <f>'Concessions data'!Z24</f>
        <v>0</v>
      </c>
      <c r="AB51" s="262">
        <f>'Concessions data'!AA24</f>
        <v>0</v>
      </c>
      <c r="AC51" s="262">
        <f>'Concessions data'!AB24</f>
        <v>0</v>
      </c>
      <c r="AD51" s="262">
        <f>'Concessions data'!AC24</f>
        <v>0</v>
      </c>
      <c r="AE51" s="262">
        <f>'Concessions data'!AD24</f>
        <v>0</v>
      </c>
      <c r="AF51" s="262">
        <f>'Concessions data'!AE24</f>
        <v>0</v>
      </c>
      <c r="AG51" s="262">
        <f>'Concessions data'!AF24</f>
        <v>0</v>
      </c>
      <c r="AH51" s="262">
        <f>'Concessions data'!AG24</f>
        <v>0</v>
      </c>
      <c r="AI51" s="262">
        <f>'Concessions data'!AH24</f>
        <v>0</v>
      </c>
      <c r="AJ51" s="262">
        <f>'Concessions data'!AI24</f>
        <v>0</v>
      </c>
      <c r="AK51" s="265">
        <f>'Concessions data'!AJ24</f>
        <v>0</v>
      </c>
    </row>
    <row r="52" spans="3:37" ht="14.25" x14ac:dyDescent="0.2">
      <c r="C52" s="264" t="str">
        <f>'Concessions data'!B27</f>
        <v>Single Parents</v>
      </c>
      <c r="D52" s="262" t="str">
        <f>'Concessions data'!C27</f>
        <v>Free</v>
      </c>
      <c r="E52" s="262"/>
      <c r="F52" s="262">
        <f>'Concessions data'!E27</f>
        <v>0</v>
      </c>
      <c r="G52" s="262">
        <f>'Concessions data'!F27</f>
        <v>0</v>
      </c>
      <c r="H52" s="262">
        <f>'Concessions data'!G27</f>
        <v>0</v>
      </c>
      <c r="I52" s="262">
        <f>'Concessions data'!H27</f>
        <v>0</v>
      </c>
      <c r="J52" s="262">
        <f>'Concessions data'!I27</f>
        <v>0</v>
      </c>
      <c r="K52" s="262">
        <f>'Concessions data'!J27</f>
        <v>0</v>
      </c>
      <c r="L52" s="262">
        <f>'Concessions data'!K27</f>
        <v>0</v>
      </c>
      <c r="M52" s="262">
        <f>'Concessions data'!L27</f>
        <v>0</v>
      </c>
      <c r="N52" s="262">
        <f>'Concessions data'!M27</f>
        <v>0</v>
      </c>
      <c r="O52" s="262">
        <f>'Concessions data'!N27</f>
        <v>0</v>
      </c>
      <c r="P52" s="262">
        <f>'Concessions data'!O27</f>
        <v>0</v>
      </c>
      <c r="Q52" s="262">
        <f>'Concessions data'!P27</f>
        <v>0</v>
      </c>
      <c r="R52" s="262">
        <f>'Concessions data'!Q27</f>
        <v>0</v>
      </c>
      <c r="S52" s="262">
        <f>'Concessions data'!R27</f>
        <v>0</v>
      </c>
      <c r="T52" s="262">
        <f>'Concessions data'!S27</f>
        <v>0</v>
      </c>
      <c r="U52" s="262">
        <f>'Concessions data'!T27</f>
        <v>0</v>
      </c>
      <c r="V52" s="262">
        <f>'Concessions data'!U27</f>
        <v>0</v>
      </c>
      <c r="W52" s="262">
        <f>'Concessions data'!V27</f>
        <v>0</v>
      </c>
      <c r="X52" s="262">
        <f>'Concessions data'!W27</f>
        <v>0</v>
      </c>
      <c r="Y52" s="262">
        <f>'Concessions data'!X27</f>
        <v>0</v>
      </c>
      <c r="Z52" s="262">
        <f>'Concessions data'!Y27</f>
        <v>0</v>
      </c>
      <c r="AA52" s="262">
        <f>'Concessions data'!Z27</f>
        <v>0</v>
      </c>
      <c r="AB52" s="262">
        <f>'Concessions data'!AA27</f>
        <v>0</v>
      </c>
      <c r="AC52" s="262">
        <f>'Concessions data'!AB27</f>
        <v>0</v>
      </c>
      <c r="AD52" s="262">
        <f>'Concessions data'!AC27</f>
        <v>0</v>
      </c>
      <c r="AE52" s="262">
        <f>'Concessions data'!AD27</f>
        <v>0</v>
      </c>
      <c r="AF52" s="262">
        <f>'Concessions data'!AE27</f>
        <v>0</v>
      </c>
      <c r="AG52" s="262">
        <f>'Concessions data'!AF27</f>
        <v>0</v>
      </c>
      <c r="AH52" s="262">
        <f>'Concessions data'!AG27</f>
        <v>0</v>
      </c>
      <c r="AI52" s="262">
        <f>'Concessions data'!AH27</f>
        <v>0</v>
      </c>
      <c r="AJ52" s="262">
        <f>'Concessions data'!AI27</f>
        <v>0</v>
      </c>
      <c r="AK52" s="265">
        <f>'Concessions data'!AJ27</f>
        <v>0</v>
      </c>
    </row>
    <row r="53" spans="3:37" ht="14.25" x14ac:dyDescent="0.2">
      <c r="C53" s="264" t="str">
        <f>'Concessions data'!B30</f>
        <v>Income Support</v>
      </c>
      <c r="D53" s="262" t="str">
        <f>'Concessions data'!C30</f>
        <v>Free</v>
      </c>
      <c r="E53" s="262"/>
      <c r="F53" s="262">
        <f>'Concessions data'!E30</f>
        <v>0</v>
      </c>
      <c r="G53" s="262">
        <f>'Concessions data'!F30</f>
        <v>0</v>
      </c>
      <c r="H53" s="262">
        <f>'Concessions data'!G30</f>
        <v>0</v>
      </c>
      <c r="I53" s="262">
        <f>'Concessions data'!H30</f>
        <v>0</v>
      </c>
      <c r="J53" s="262">
        <f>'Concessions data'!I30</f>
        <v>0</v>
      </c>
      <c r="K53" s="262">
        <f>'Concessions data'!J30</f>
        <v>0</v>
      </c>
      <c r="L53" s="262">
        <f>'Concessions data'!K30</f>
        <v>0</v>
      </c>
      <c r="M53" s="262">
        <f>'Concessions data'!L30</f>
        <v>0</v>
      </c>
      <c r="N53" s="262">
        <f>'Concessions data'!M30</f>
        <v>0</v>
      </c>
      <c r="O53" s="262">
        <f>'Concessions data'!N30</f>
        <v>0</v>
      </c>
      <c r="P53" s="262">
        <f>'Concessions data'!O30</f>
        <v>0</v>
      </c>
      <c r="Q53" s="262">
        <f>'Concessions data'!P30</f>
        <v>0</v>
      </c>
      <c r="R53" s="262">
        <f>'Concessions data'!Q30</f>
        <v>0</v>
      </c>
      <c r="S53" s="262">
        <f>'Concessions data'!R30</f>
        <v>0</v>
      </c>
      <c r="T53" s="262">
        <f>'Concessions data'!S30</f>
        <v>0</v>
      </c>
      <c r="U53" s="262">
        <f>'Concessions data'!T30</f>
        <v>0</v>
      </c>
      <c r="V53" s="262">
        <f>'Concessions data'!U30</f>
        <v>0</v>
      </c>
      <c r="W53" s="262">
        <f>'Concessions data'!V30</f>
        <v>0</v>
      </c>
      <c r="X53" s="262">
        <f>'Concessions data'!W30</f>
        <v>0</v>
      </c>
      <c r="Y53" s="262">
        <f>'Concessions data'!X30</f>
        <v>0</v>
      </c>
      <c r="Z53" s="262">
        <f>'Concessions data'!Y30</f>
        <v>0</v>
      </c>
      <c r="AA53" s="262">
        <f>'Concessions data'!Z30</f>
        <v>0</v>
      </c>
      <c r="AB53" s="262">
        <f>'Concessions data'!AA30</f>
        <v>0</v>
      </c>
      <c r="AC53" s="262">
        <f>'Concessions data'!AB30</f>
        <v>0</v>
      </c>
      <c r="AD53" s="262">
        <f>'Concessions data'!AC30</f>
        <v>0</v>
      </c>
      <c r="AE53" s="262">
        <f>'Concessions data'!AD30</f>
        <v>0</v>
      </c>
      <c r="AF53" s="262">
        <f>'Concessions data'!AE30</f>
        <v>0</v>
      </c>
      <c r="AG53" s="262">
        <f>'Concessions data'!AF30</f>
        <v>0</v>
      </c>
      <c r="AH53" s="262">
        <f>'Concessions data'!AG30</f>
        <v>0</v>
      </c>
      <c r="AI53" s="262">
        <f>'Concessions data'!AH30</f>
        <v>0</v>
      </c>
      <c r="AJ53" s="262">
        <f>'Concessions data'!AI30</f>
        <v>0</v>
      </c>
      <c r="AK53" s="265">
        <f>'Concessions data'!AJ30</f>
        <v>0</v>
      </c>
    </row>
    <row r="54" spans="3:37" ht="14.25" x14ac:dyDescent="0.2">
      <c r="C54" s="264" t="str">
        <f>'Concessions data'!B33</f>
        <v>ESA/Incapacity</v>
      </c>
      <c r="D54" s="262" t="str">
        <f>'Concessions data'!C33</f>
        <v>Free</v>
      </c>
      <c r="E54" s="262"/>
      <c r="F54" s="262">
        <f>'Concessions data'!E33</f>
        <v>0</v>
      </c>
      <c r="G54" s="262">
        <f>'Concessions data'!F33</f>
        <v>0</v>
      </c>
      <c r="H54" s="262">
        <f>'Concessions data'!G33</f>
        <v>0</v>
      </c>
      <c r="I54" s="262">
        <f>'Concessions data'!H33</f>
        <v>0</v>
      </c>
      <c r="J54" s="262">
        <f>'Concessions data'!I33</f>
        <v>0</v>
      </c>
      <c r="K54" s="262">
        <f>'Concessions data'!J33</f>
        <v>0</v>
      </c>
      <c r="L54" s="262">
        <f>'Concessions data'!K33</f>
        <v>0</v>
      </c>
      <c r="M54" s="262">
        <f>'Concessions data'!L33</f>
        <v>0</v>
      </c>
      <c r="N54" s="262">
        <f>'Concessions data'!M33</f>
        <v>0</v>
      </c>
      <c r="O54" s="262">
        <f>'Concessions data'!N33</f>
        <v>0</v>
      </c>
      <c r="P54" s="262">
        <f>'Concessions data'!O33</f>
        <v>0</v>
      </c>
      <c r="Q54" s="262">
        <f>'Concessions data'!P33</f>
        <v>0</v>
      </c>
      <c r="R54" s="262">
        <f>'Concessions data'!Q33</f>
        <v>0</v>
      </c>
      <c r="S54" s="262">
        <f>'Concessions data'!R33</f>
        <v>0</v>
      </c>
      <c r="T54" s="262">
        <f>'Concessions data'!S33</f>
        <v>0</v>
      </c>
      <c r="U54" s="262">
        <f>'Concessions data'!T33</f>
        <v>0</v>
      </c>
      <c r="V54" s="262">
        <f>'Concessions data'!U33</f>
        <v>0</v>
      </c>
      <c r="W54" s="262">
        <f>'Concessions data'!V33</f>
        <v>0</v>
      </c>
      <c r="X54" s="262">
        <f>'Concessions data'!W33</f>
        <v>0</v>
      </c>
      <c r="Y54" s="262">
        <f>'Concessions data'!X33</f>
        <v>0</v>
      </c>
      <c r="Z54" s="262">
        <f>'Concessions data'!Y33</f>
        <v>0</v>
      </c>
      <c r="AA54" s="262">
        <f>'Concessions data'!Z33</f>
        <v>0</v>
      </c>
      <c r="AB54" s="262">
        <f>'Concessions data'!AA33</f>
        <v>0</v>
      </c>
      <c r="AC54" s="262">
        <f>'Concessions data'!AB33</f>
        <v>0</v>
      </c>
      <c r="AD54" s="262">
        <f>'Concessions data'!AC33</f>
        <v>0</v>
      </c>
      <c r="AE54" s="262">
        <f>'Concessions data'!AD33</f>
        <v>0</v>
      </c>
      <c r="AF54" s="262">
        <f>'Concessions data'!AE33</f>
        <v>0</v>
      </c>
      <c r="AG54" s="262">
        <f>'Concessions data'!AF33</f>
        <v>0</v>
      </c>
      <c r="AH54" s="262">
        <f>'Concessions data'!AG33</f>
        <v>0</v>
      </c>
      <c r="AI54" s="262">
        <f>'Concessions data'!AH33</f>
        <v>0</v>
      </c>
      <c r="AJ54" s="262">
        <f>'Concessions data'!AI33</f>
        <v>0</v>
      </c>
      <c r="AK54" s="265">
        <f>'Concessions data'!AJ33</f>
        <v>0</v>
      </c>
    </row>
    <row r="55" spans="3:37" ht="14.25" x14ac:dyDescent="0.2">
      <c r="C55" s="264" t="str">
        <f>'Concessions data'!B36</f>
        <v>People receiving working tax credits</v>
      </c>
      <c r="D55" s="262" t="str">
        <f>'Concessions data'!C36</f>
        <v>Free</v>
      </c>
      <c r="E55" s="262"/>
      <c r="F55" s="262">
        <f>'Concessions data'!E36</f>
        <v>0</v>
      </c>
      <c r="G55" s="262">
        <f>'Concessions data'!F36</f>
        <v>0</v>
      </c>
      <c r="H55" s="262">
        <f>'Concessions data'!G36</f>
        <v>0</v>
      </c>
      <c r="I55" s="262">
        <f>'Concessions data'!H36</f>
        <v>0</v>
      </c>
      <c r="J55" s="262">
        <f>'Concessions data'!I36</f>
        <v>0</v>
      </c>
      <c r="K55" s="262">
        <f>'Concessions data'!J36</f>
        <v>0</v>
      </c>
      <c r="L55" s="262">
        <f>'Concessions data'!K36</f>
        <v>0</v>
      </c>
      <c r="M55" s="262">
        <f>'Concessions data'!L36</f>
        <v>0</v>
      </c>
      <c r="N55" s="262">
        <f>'Concessions data'!M36</f>
        <v>0</v>
      </c>
      <c r="O55" s="262">
        <f>'Concessions data'!N36</f>
        <v>0</v>
      </c>
      <c r="P55" s="262">
        <f>'Concessions data'!O36</f>
        <v>0</v>
      </c>
      <c r="Q55" s="262">
        <f>'Concessions data'!P36</f>
        <v>0</v>
      </c>
      <c r="R55" s="262">
        <f>'Concessions data'!Q36</f>
        <v>0</v>
      </c>
      <c r="S55" s="262">
        <f>'Concessions data'!R36</f>
        <v>0</v>
      </c>
      <c r="T55" s="262">
        <f>'Concessions data'!S36</f>
        <v>0</v>
      </c>
      <c r="U55" s="262">
        <f>'Concessions data'!T36</f>
        <v>0</v>
      </c>
      <c r="V55" s="262">
        <f>'Concessions data'!U36</f>
        <v>0</v>
      </c>
      <c r="W55" s="262">
        <f>'Concessions data'!V36</f>
        <v>0</v>
      </c>
      <c r="X55" s="262">
        <f>'Concessions data'!W36</f>
        <v>0</v>
      </c>
      <c r="Y55" s="262">
        <f>'Concessions data'!X36</f>
        <v>0</v>
      </c>
      <c r="Z55" s="262">
        <f>'Concessions data'!Y36</f>
        <v>0</v>
      </c>
      <c r="AA55" s="262">
        <f>'Concessions data'!Z36</f>
        <v>0</v>
      </c>
      <c r="AB55" s="262">
        <f>'Concessions data'!AA36</f>
        <v>0</v>
      </c>
      <c r="AC55" s="262">
        <f>'Concessions data'!AB36</f>
        <v>0</v>
      </c>
      <c r="AD55" s="262">
        <f>'Concessions data'!AC36</f>
        <v>0</v>
      </c>
      <c r="AE55" s="262">
        <f>'Concessions data'!AD36</f>
        <v>0</v>
      </c>
      <c r="AF55" s="262">
        <f>'Concessions data'!AE36</f>
        <v>0</v>
      </c>
      <c r="AG55" s="262">
        <f>'Concessions data'!AF36</f>
        <v>0</v>
      </c>
      <c r="AH55" s="262">
        <f>'Concessions data'!AG36</f>
        <v>0</v>
      </c>
      <c r="AI55" s="262">
        <f>'Concessions data'!AH36</f>
        <v>0</v>
      </c>
      <c r="AJ55" s="262">
        <f>'Concessions data'!AI36</f>
        <v>0</v>
      </c>
      <c r="AK55" s="265">
        <f>'Concessions data'!AJ36</f>
        <v>0</v>
      </c>
    </row>
    <row r="56" spans="3:37" ht="14.25" x14ac:dyDescent="0.2">
      <c r="C56" s="264" t="str">
        <f>'Concessions data'!B39</f>
        <v>People rec carers allowance</v>
      </c>
      <c r="D56" s="262" t="str">
        <f>'Concessions data'!C39</f>
        <v>Free</v>
      </c>
      <c r="E56" s="262"/>
      <c r="F56" s="262">
        <f>'Concessions data'!E39</f>
        <v>0</v>
      </c>
      <c r="G56" s="262">
        <f>'Concessions data'!F39</f>
        <v>0</v>
      </c>
      <c r="H56" s="262">
        <f>'Concessions data'!G39</f>
        <v>0</v>
      </c>
      <c r="I56" s="262">
        <f>'Concessions data'!H39</f>
        <v>0</v>
      </c>
      <c r="J56" s="262">
        <f>'Concessions data'!I39</f>
        <v>0</v>
      </c>
      <c r="K56" s="262">
        <f>'Concessions data'!J39</f>
        <v>0</v>
      </c>
      <c r="L56" s="262">
        <f>'Concessions data'!K39</f>
        <v>0</v>
      </c>
      <c r="M56" s="262">
        <f>'Concessions data'!L39</f>
        <v>0</v>
      </c>
      <c r="N56" s="262">
        <f>'Concessions data'!M39</f>
        <v>0</v>
      </c>
      <c r="O56" s="262">
        <f>'Concessions data'!N39</f>
        <v>0</v>
      </c>
      <c r="P56" s="262">
        <f>'Concessions data'!O39</f>
        <v>0</v>
      </c>
      <c r="Q56" s="262">
        <f>'Concessions data'!P39</f>
        <v>0</v>
      </c>
      <c r="R56" s="262">
        <f>'Concessions data'!Q39</f>
        <v>0</v>
      </c>
      <c r="S56" s="262">
        <f>'Concessions data'!R39</f>
        <v>0</v>
      </c>
      <c r="T56" s="262">
        <f>'Concessions data'!S39</f>
        <v>0</v>
      </c>
      <c r="U56" s="262">
        <f>'Concessions data'!T39</f>
        <v>0</v>
      </c>
      <c r="V56" s="262">
        <f>'Concessions data'!U39</f>
        <v>0</v>
      </c>
      <c r="W56" s="262">
        <f>'Concessions data'!V39</f>
        <v>0</v>
      </c>
      <c r="X56" s="262">
        <f>'Concessions data'!W39</f>
        <v>0</v>
      </c>
      <c r="Y56" s="262">
        <f>'Concessions data'!X39</f>
        <v>0</v>
      </c>
      <c r="Z56" s="262">
        <f>'Concessions data'!Y39</f>
        <v>0</v>
      </c>
      <c r="AA56" s="262">
        <f>'Concessions data'!Z39</f>
        <v>0</v>
      </c>
      <c r="AB56" s="262">
        <f>'Concessions data'!AA39</f>
        <v>0</v>
      </c>
      <c r="AC56" s="262">
        <f>'Concessions data'!AB39</f>
        <v>0</v>
      </c>
      <c r="AD56" s="262">
        <f>'Concessions data'!AC39</f>
        <v>0</v>
      </c>
      <c r="AE56" s="262">
        <f>'Concessions data'!AD39</f>
        <v>0</v>
      </c>
      <c r="AF56" s="262">
        <f>'Concessions data'!AE39</f>
        <v>0</v>
      </c>
      <c r="AG56" s="262">
        <f>'Concessions data'!AF39</f>
        <v>0</v>
      </c>
      <c r="AH56" s="262">
        <f>'Concessions data'!AG39</f>
        <v>0</v>
      </c>
      <c r="AI56" s="262">
        <f>'Concessions data'!AH39</f>
        <v>0</v>
      </c>
      <c r="AJ56" s="262">
        <f>'Concessions data'!AI39</f>
        <v>0</v>
      </c>
      <c r="AK56" s="265">
        <f>'Concessions data'!AJ39</f>
        <v>0</v>
      </c>
    </row>
    <row r="57" spans="3:37" ht="14.25" x14ac:dyDescent="0.2">
      <c r="C57" s="264" t="str">
        <f>'Concessions data'!B42</f>
        <v>Rec war disablement pension</v>
      </c>
      <c r="D57" s="262" t="str">
        <f>'Concessions data'!C42</f>
        <v>Free</v>
      </c>
      <c r="E57" s="262"/>
      <c r="F57" s="262">
        <f>'Concessions data'!E42</f>
        <v>0</v>
      </c>
      <c r="G57" s="262">
        <f>'Concessions data'!F42</f>
        <v>0</v>
      </c>
      <c r="H57" s="262">
        <f>'Concessions data'!G42</f>
        <v>0</v>
      </c>
      <c r="I57" s="262">
        <f>'Concessions data'!H42</f>
        <v>0</v>
      </c>
      <c r="J57" s="262">
        <f>'Concessions data'!I42</f>
        <v>0</v>
      </c>
      <c r="K57" s="262">
        <f>'Concessions data'!J42</f>
        <v>0</v>
      </c>
      <c r="L57" s="262">
        <f>'Concessions data'!K42</f>
        <v>0</v>
      </c>
      <c r="M57" s="262">
        <f>'Concessions data'!L42</f>
        <v>0</v>
      </c>
      <c r="N57" s="262">
        <f>'Concessions data'!M42</f>
        <v>0</v>
      </c>
      <c r="O57" s="262">
        <f>'Concessions data'!N42</f>
        <v>0</v>
      </c>
      <c r="P57" s="262">
        <f>'Concessions data'!O42</f>
        <v>0</v>
      </c>
      <c r="Q57" s="262">
        <f>'Concessions data'!P42</f>
        <v>0</v>
      </c>
      <c r="R57" s="262">
        <f>'Concessions data'!Q42</f>
        <v>0</v>
      </c>
      <c r="S57" s="262">
        <f>'Concessions data'!R42</f>
        <v>0</v>
      </c>
      <c r="T57" s="262">
        <f>'Concessions data'!S42</f>
        <v>0</v>
      </c>
      <c r="U57" s="262">
        <f>'Concessions data'!T42</f>
        <v>0</v>
      </c>
      <c r="V57" s="262">
        <f>'Concessions data'!U42</f>
        <v>0</v>
      </c>
      <c r="W57" s="262">
        <f>'Concessions data'!V42</f>
        <v>0</v>
      </c>
      <c r="X57" s="262">
        <f>'Concessions data'!W42</f>
        <v>0</v>
      </c>
      <c r="Y57" s="262">
        <f>'Concessions data'!X42</f>
        <v>0</v>
      </c>
      <c r="Z57" s="262">
        <f>'Concessions data'!Y42</f>
        <v>0</v>
      </c>
      <c r="AA57" s="262">
        <f>'Concessions data'!Z42</f>
        <v>0</v>
      </c>
      <c r="AB57" s="262">
        <f>'Concessions data'!AA42</f>
        <v>0</v>
      </c>
      <c r="AC57" s="262">
        <f>'Concessions data'!AB42</f>
        <v>0</v>
      </c>
      <c r="AD57" s="262">
        <f>'Concessions data'!AC42</f>
        <v>0</v>
      </c>
      <c r="AE57" s="262">
        <f>'Concessions data'!AD42</f>
        <v>0</v>
      </c>
      <c r="AF57" s="262">
        <f>'Concessions data'!AE42</f>
        <v>0</v>
      </c>
      <c r="AG57" s="262">
        <f>'Concessions data'!AF42</f>
        <v>0</v>
      </c>
      <c r="AH57" s="262">
        <f>'Concessions data'!AG42</f>
        <v>0</v>
      </c>
      <c r="AI57" s="262">
        <f>'Concessions data'!AH42</f>
        <v>0</v>
      </c>
      <c r="AJ57" s="262">
        <f>'Concessions data'!AI42</f>
        <v>0</v>
      </c>
      <c r="AK57" s="265">
        <f>'Concessions data'!AJ42</f>
        <v>0</v>
      </c>
    </row>
    <row r="58" spans="3:37" ht="14.25" x14ac:dyDescent="0.2">
      <c r="C58" s="264" t="str">
        <f>'Concessions data'!B45</f>
        <v>Armed forces</v>
      </c>
      <c r="D58" s="262" t="str">
        <f>'Concessions data'!C45</f>
        <v>Free</v>
      </c>
      <c r="E58" s="262"/>
      <c r="F58" s="262">
        <f>'Concessions data'!E45</f>
        <v>0</v>
      </c>
      <c r="G58" s="262">
        <f>'Concessions data'!F45</f>
        <v>1</v>
      </c>
      <c r="H58" s="262">
        <f>'Concessions data'!G45</f>
        <v>0</v>
      </c>
      <c r="I58" s="262">
        <f>'Concessions data'!H45</f>
        <v>0</v>
      </c>
      <c r="J58" s="262">
        <f>'Concessions data'!I45</f>
        <v>0</v>
      </c>
      <c r="K58" s="262">
        <f>'Concessions data'!J45</f>
        <v>0</v>
      </c>
      <c r="L58" s="262">
        <f>'Concessions data'!K45</f>
        <v>0</v>
      </c>
      <c r="M58" s="262">
        <f>'Concessions data'!L45</f>
        <v>0</v>
      </c>
      <c r="N58" s="262">
        <f>'Concessions data'!M45</f>
        <v>0</v>
      </c>
      <c r="O58" s="262">
        <f>'Concessions data'!N45</f>
        <v>0</v>
      </c>
      <c r="P58" s="262">
        <f>'Concessions data'!O45</f>
        <v>0</v>
      </c>
      <c r="Q58" s="262">
        <f>'Concessions data'!P45</f>
        <v>0</v>
      </c>
      <c r="R58" s="262">
        <f>'Concessions data'!Q45</f>
        <v>0</v>
      </c>
      <c r="S58" s="262">
        <f>'Concessions data'!R45</f>
        <v>0</v>
      </c>
      <c r="T58" s="262">
        <f>'Concessions data'!S45</f>
        <v>0</v>
      </c>
      <c r="U58" s="262">
        <f>'Concessions data'!T45</f>
        <v>0</v>
      </c>
      <c r="V58" s="262">
        <f>'Concessions data'!U45</f>
        <v>0</v>
      </c>
      <c r="W58" s="262">
        <f>'Concessions data'!V45</f>
        <v>0</v>
      </c>
      <c r="X58" s="262">
        <f>'Concessions data'!W45</f>
        <v>0</v>
      </c>
      <c r="Y58" s="262">
        <f>'Concessions data'!X45</f>
        <v>0</v>
      </c>
      <c r="Z58" s="262">
        <f>'Concessions data'!Y45</f>
        <v>0</v>
      </c>
      <c r="AA58" s="262">
        <f>'Concessions data'!Z45</f>
        <v>0</v>
      </c>
      <c r="AB58" s="262">
        <f>'Concessions data'!AA45</f>
        <v>0</v>
      </c>
      <c r="AC58" s="262">
        <f>'Concessions data'!AB45</f>
        <v>0</v>
      </c>
      <c r="AD58" s="262">
        <f>'Concessions data'!AC45</f>
        <v>0</v>
      </c>
      <c r="AE58" s="262">
        <f>'Concessions data'!AD45</f>
        <v>0</v>
      </c>
      <c r="AF58" s="262">
        <f>'Concessions data'!AE45</f>
        <v>0</v>
      </c>
      <c r="AG58" s="262">
        <f>'Concessions data'!AF45</f>
        <v>0</v>
      </c>
      <c r="AH58" s="262">
        <f>'Concessions data'!AG45</f>
        <v>0</v>
      </c>
      <c r="AI58" s="262">
        <f>'Concessions data'!AH45</f>
        <v>0</v>
      </c>
      <c r="AJ58" s="262">
        <f>'Concessions data'!AI45</f>
        <v>0</v>
      </c>
      <c r="AK58" s="265">
        <f>'Concessions data'!AJ45</f>
        <v>0</v>
      </c>
    </row>
    <row r="59" spans="3:37" ht="14.25" x14ac:dyDescent="0.2">
      <c r="C59" s="266" t="str">
        <f>'Concessions data'!B48</f>
        <v>elite athletes</v>
      </c>
      <c r="D59" s="267" t="str">
        <f>'Concessions data'!C48</f>
        <v>Free</v>
      </c>
      <c r="E59" s="267"/>
      <c r="F59" s="267">
        <f>'Concessions data'!E48</f>
        <v>0</v>
      </c>
      <c r="G59" s="267">
        <f>'Concessions data'!F48</f>
        <v>0</v>
      </c>
      <c r="H59" s="267">
        <f>'Concessions data'!G48</f>
        <v>0</v>
      </c>
      <c r="I59" s="267">
        <f>'Concessions data'!H48</f>
        <v>0</v>
      </c>
      <c r="J59" s="267">
        <f>'Concessions data'!I48</f>
        <v>0</v>
      </c>
      <c r="K59" s="267">
        <f>'Concessions data'!J48</f>
        <v>0</v>
      </c>
      <c r="L59" s="267">
        <f>'Concessions data'!K48</f>
        <v>1</v>
      </c>
      <c r="M59" s="267">
        <f>'Concessions data'!L48</f>
        <v>0</v>
      </c>
      <c r="N59" s="267">
        <f>'Concessions data'!M48</f>
        <v>0</v>
      </c>
      <c r="O59" s="267">
        <f>'Concessions data'!N48</f>
        <v>1</v>
      </c>
      <c r="P59" s="267">
        <f>'Concessions data'!O48</f>
        <v>1</v>
      </c>
      <c r="Q59" s="267">
        <f>'Concessions data'!P48</f>
        <v>1</v>
      </c>
      <c r="R59" s="267">
        <f>'Concessions data'!Q48</f>
        <v>0</v>
      </c>
      <c r="S59" s="267">
        <f>'Concessions data'!R48</f>
        <v>1</v>
      </c>
      <c r="T59" s="267">
        <f>'Concessions data'!S48</f>
        <v>1</v>
      </c>
      <c r="U59" s="267">
        <f>'Concessions data'!T48</f>
        <v>0</v>
      </c>
      <c r="V59" s="267">
        <f>'Concessions data'!U48</f>
        <v>1</v>
      </c>
      <c r="W59" s="267">
        <f>'Concessions data'!V48</f>
        <v>0</v>
      </c>
      <c r="X59" s="267">
        <f>'Concessions data'!W48</f>
        <v>1</v>
      </c>
      <c r="Y59" s="267">
        <f>'Concessions data'!X48</f>
        <v>0</v>
      </c>
      <c r="Z59" s="267">
        <f>'Concessions data'!Y48</f>
        <v>0</v>
      </c>
      <c r="AA59" s="267">
        <f>'Concessions data'!Z48</f>
        <v>0</v>
      </c>
      <c r="AB59" s="267">
        <f>'Concessions data'!AA48</f>
        <v>0</v>
      </c>
      <c r="AC59" s="267">
        <f>'Concessions data'!AB48</f>
        <v>1</v>
      </c>
      <c r="AD59" s="267">
        <f>'Concessions data'!AC48</f>
        <v>0</v>
      </c>
      <c r="AE59" s="267">
        <f>'Concessions data'!AD48</f>
        <v>0</v>
      </c>
      <c r="AF59" s="267">
        <f>'Concessions data'!AE48</f>
        <v>0</v>
      </c>
      <c r="AG59" s="267">
        <f>'Concessions data'!AF48</f>
        <v>0</v>
      </c>
      <c r="AH59" s="267">
        <f>'Concessions data'!AG48</f>
        <v>0</v>
      </c>
      <c r="AI59" s="267">
        <f>'Concessions data'!AH48</f>
        <v>1</v>
      </c>
      <c r="AJ59" s="267">
        <f>'Concessions data'!AI48</f>
        <v>0</v>
      </c>
      <c r="AK59" s="268">
        <f>'Concessions data'!AJ48</f>
        <v>0</v>
      </c>
    </row>
    <row r="60" spans="3:37" x14ac:dyDescent="0.2"/>
    <row r="61" spans="3:37" x14ac:dyDescent="0.2">
      <c r="C61" s="16" t="s">
        <v>468</v>
      </c>
    </row>
    <row r="62" spans="3:37" ht="30" x14ac:dyDescent="0.2">
      <c r="C62" s="249" t="str">
        <f>'Concessions data'!B5</f>
        <v>User group</v>
      </c>
      <c r="D62" s="249" t="str">
        <f>'Concessions data'!C5</f>
        <v>Category</v>
      </c>
      <c r="E62" s="249"/>
      <c r="F62" s="249" t="str">
        <f>'Concessions data'!E5</f>
        <v>Aberdeenshire</v>
      </c>
      <c r="G62" s="249" t="str">
        <f>'Concessions data'!F5</f>
        <v>Angus</v>
      </c>
      <c r="H62" s="249" t="str">
        <f>'Concessions data'!G5</f>
        <v>Argyll &amp; Bute</v>
      </c>
      <c r="I62" s="249" t="str">
        <f>'Concessions data'!H5</f>
        <v>Borders</v>
      </c>
      <c r="J62" s="249" t="str">
        <f>'Concessions data'!I5</f>
        <v>City of Aberdeen</v>
      </c>
      <c r="K62" s="249" t="str">
        <f>'Concessions data'!J5</f>
        <v>City of Dundee</v>
      </c>
      <c r="L62" s="249" t="str">
        <f>'Concessions data'!K5</f>
        <v>City of Edinburgh</v>
      </c>
      <c r="M62" s="249" t="str">
        <f>'Concessions data'!L5</f>
        <v>City of Glasgow</v>
      </c>
      <c r="N62" s="249" t="str">
        <f>'Concessions data'!M5</f>
        <v>Clackmannan</v>
      </c>
      <c r="O62" s="249" t="str">
        <f>'Concessions data'!N5</f>
        <v>Dumfries &amp; Galloway</v>
      </c>
      <c r="P62" s="249" t="str">
        <f>'Concessions data'!O5</f>
        <v>East Ayrshire</v>
      </c>
      <c r="Q62" s="249" t="str">
        <f>'Concessions data'!P5</f>
        <v>East Dunbartonshire</v>
      </c>
      <c r="R62" s="249" t="str">
        <f>'Concessions data'!Q5</f>
        <v>East Lothian</v>
      </c>
      <c r="S62" s="249" t="str">
        <f>'Concessions data'!R5</f>
        <v>East Renfrewshire</v>
      </c>
      <c r="T62" s="249" t="str">
        <f>'Concessions data'!S5</f>
        <v>Falkirk</v>
      </c>
      <c r="U62" s="249" t="str">
        <f>'Concessions data'!T5</f>
        <v>Fife</v>
      </c>
      <c r="V62" s="249" t="str">
        <f>'Concessions data'!U5</f>
        <v>Highland</v>
      </c>
      <c r="W62" s="249" t="str">
        <f>'Concessions data'!V5</f>
        <v>Inverclyde</v>
      </c>
      <c r="X62" s="249" t="str">
        <f>'Concessions data'!W5</f>
        <v>Midlothian</v>
      </c>
      <c r="Y62" s="249" t="str">
        <f>'Concessions data'!X5</f>
        <v>Moray</v>
      </c>
      <c r="Z62" s="249" t="str">
        <f>'Concessions data'!Y5</f>
        <v>North Ayrshire</v>
      </c>
      <c r="AA62" s="249" t="str">
        <f>'Concessions data'!Z5</f>
        <v>North Lanarkshire</v>
      </c>
      <c r="AB62" s="249" t="str">
        <f>'Concessions data'!AA5</f>
        <v>Orkney Islands</v>
      </c>
      <c r="AC62" s="249" t="str">
        <f>'Concessions data'!AB5</f>
        <v>Perth &amp; Kinross</v>
      </c>
      <c r="AD62" s="249" t="str">
        <f>'Concessions data'!AC5</f>
        <v>Renfrewshire</v>
      </c>
      <c r="AE62" s="249" t="str">
        <f>'Concessions data'!AD5</f>
        <v>Shetland</v>
      </c>
      <c r="AF62" s="249" t="str">
        <f>'Concessions data'!AE5</f>
        <v>South Ayrshire</v>
      </c>
      <c r="AG62" s="249" t="str">
        <f>'Concessions data'!AF5</f>
        <v>South Lanarkshire</v>
      </c>
      <c r="AH62" s="249" t="str">
        <f>'Concessions data'!AG5</f>
        <v>Stirling</v>
      </c>
      <c r="AI62" s="249" t="str">
        <f>'Concessions data'!AH5</f>
        <v>West Dunbartonshire</v>
      </c>
      <c r="AJ62" s="249" t="str">
        <f>'Concessions data'!AI5</f>
        <v>West Lothian</v>
      </c>
      <c r="AK62" s="263" t="str">
        <f>'Concessions data'!AJ5</f>
        <v>Western Isles</v>
      </c>
    </row>
    <row r="63" spans="3:37" ht="14.25" x14ac:dyDescent="0.2">
      <c r="C63" s="264" t="str">
        <f>'Concessions data'!B7</f>
        <v>Unemployed</v>
      </c>
      <c r="D63" s="262" t="str">
        <f>'Concessions data'!C7</f>
        <v>Reduced</v>
      </c>
      <c r="E63" s="262"/>
      <c r="F63" s="262">
        <f>'Concessions data'!E7</f>
        <v>1</v>
      </c>
      <c r="G63" s="262">
        <f>'Concessions data'!F7</f>
        <v>1</v>
      </c>
      <c r="H63" s="262">
        <f>'Concessions data'!G7</f>
        <v>0</v>
      </c>
      <c r="I63" s="262">
        <f>'Concessions data'!H7</f>
        <v>0</v>
      </c>
      <c r="J63" s="262">
        <f>'Concessions data'!I7</f>
        <v>1</v>
      </c>
      <c r="K63" s="262">
        <f>'Concessions data'!J7</f>
        <v>1</v>
      </c>
      <c r="L63" s="262">
        <f>'Concessions data'!K7</f>
        <v>1</v>
      </c>
      <c r="M63" s="262">
        <f>'Concessions data'!L7</f>
        <v>1</v>
      </c>
      <c r="N63" s="262">
        <f>'Concessions data'!M7</f>
        <v>1</v>
      </c>
      <c r="O63" s="262">
        <f>'Concessions data'!N7</f>
        <v>1</v>
      </c>
      <c r="P63" s="262">
        <f>'Concessions data'!O7</f>
        <v>1</v>
      </c>
      <c r="Q63" s="262">
        <f>'Concessions data'!P7</f>
        <v>1</v>
      </c>
      <c r="R63" s="262">
        <f>'Concessions data'!Q7</f>
        <v>1</v>
      </c>
      <c r="S63" s="262">
        <f>'Concessions data'!R7</f>
        <v>0</v>
      </c>
      <c r="T63" s="262">
        <f>'Concessions data'!S7</f>
        <v>1</v>
      </c>
      <c r="U63" s="262">
        <f>'Concessions data'!T7</f>
        <v>1</v>
      </c>
      <c r="V63" s="262">
        <f>'Concessions data'!U7</f>
        <v>1</v>
      </c>
      <c r="W63" s="262">
        <f>'Concessions data'!V7</f>
        <v>1</v>
      </c>
      <c r="X63" s="262">
        <f>'Concessions data'!W7</f>
        <v>1</v>
      </c>
      <c r="Y63" s="262">
        <f>'Concessions data'!X7</f>
        <v>0</v>
      </c>
      <c r="Z63" s="262">
        <f>'Concessions data'!Y7</f>
        <v>0</v>
      </c>
      <c r="AA63" s="262">
        <f>'Concessions data'!Z7</f>
        <v>1</v>
      </c>
      <c r="AB63" s="262">
        <f>'Concessions data'!AA7</f>
        <v>1</v>
      </c>
      <c r="AC63" s="262">
        <f>'Concessions data'!AB7</f>
        <v>1</v>
      </c>
      <c r="AD63" s="262">
        <f>'Concessions data'!AC7</f>
        <v>0</v>
      </c>
      <c r="AE63" s="262">
        <f>'Concessions data'!AD7</f>
        <v>0</v>
      </c>
      <c r="AF63" s="262">
        <f>'Concessions data'!AE7</f>
        <v>0</v>
      </c>
      <c r="AG63" s="262">
        <f>'Concessions data'!AF7</f>
        <v>1</v>
      </c>
      <c r="AH63" s="262">
        <f>'Concessions data'!AG7</f>
        <v>1</v>
      </c>
      <c r="AI63" s="262">
        <f>'Concessions data'!AH7</f>
        <v>1</v>
      </c>
      <c r="AJ63" s="262">
        <f>'Concessions data'!AI7</f>
        <v>1</v>
      </c>
      <c r="AK63" s="265">
        <f>'Concessions data'!AJ7</f>
        <v>1</v>
      </c>
    </row>
    <row r="64" spans="3:37" ht="14.25" x14ac:dyDescent="0.2">
      <c r="C64" s="264" t="str">
        <f>'Concessions data'!B10</f>
        <v>Over 60s</v>
      </c>
      <c r="D64" s="262" t="str">
        <f>'Concessions data'!C10</f>
        <v>Reduced</v>
      </c>
      <c r="E64" s="262"/>
      <c r="F64" s="262">
        <f>'Concessions data'!E10</f>
        <v>1</v>
      </c>
      <c r="G64" s="262">
        <f>'Concessions data'!F10</f>
        <v>1</v>
      </c>
      <c r="H64" s="262">
        <f>'Concessions data'!G10</f>
        <v>0</v>
      </c>
      <c r="I64" s="262">
        <f>'Concessions data'!H10</f>
        <v>0</v>
      </c>
      <c r="J64" s="262">
        <f>'Concessions data'!I10</f>
        <v>1</v>
      </c>
      <c r="K64" s="262">
        <f>'Concessions data'!J10</f>
        <v>1</v>
      </c>
      <c r="L64" s="262">
        <f>'Concessions data'!K10</f>
        <v>1</v>
      </c>
      <c r="M64" s="262">
        <f>'Concessions data'!L10</f>
        <v>0</v>
      </c>
      <c r="N64" s="262">
        <f>'Concessions data'!M10</f>
        <v>0</v>
      </c>
      <c r="O64" s="262">
        <f>'Concessions data'!N10</f>
        <v>0</v>
      </c>
      <c r="P64" s="262">
        <f>'Concessions data'!O10</f>
        <v>1</v>
      </c>
      <c r="Q64" s="262">
        <f>'Concessions data'!P10</f>
        <v>1</v>
      </c>
      <c r="R64" s="262">
        <f>'Concessions data'!Q10</f>
        <v>0</v>
      </c>
      <c r="S64" s="262">
        <f>'Concessions data'!R10</f>
        <v>1</v>
      </c>
      <c r="T64" s="262">
        <f>'Concessions data'!S10</f>
        <v>1</v>
      </c>
      <c r="U64" s="262">
        <f>'Concessions data'!T10</f>
        <v>1</v>
      </c>
      <c r="V64" s="262">
        <f>'Concessions data'!U10</f>
        <v>1</v>
      </c>
      <c r="W64" s="262">
        <f>'Concessions data'!V10</f>
        <v>1</v>
      </c>
      <c r="X64" s="262">
        <f>'Concessions data'!W10</f>
        <v>1</v>
      </c>
      <c r="Y64" s="262">
        <f>'Concessions data'!X10</f>
        <v>1</v>
      </c>
      <c r="Z64" s="262">
        <f>'Concessions data'!Y10</f>
        <v>0</v>
      </c>
      <c r="AA64" s="262">
        <f>'Concessions data'!Z10</f>
        <v>1</v>
      </c>
      <c r="AB64" s="262">
        <f>'Concessions data'!AA10</f>
        <v>0</v>
      </c>
      <c r="AC64" s="262">
        <f>'Concessions data'!AB10</f>
        <v>1</v>
      </c>
      <c r="AD64" s="262">
        <f>'Concessions data'!AC10</f>
        <v>0</v>
      </c>
      <c r="AE64" s="262">
        <f>'Concessions data'!AD10</f>
        <v>1</v>
      </c>
      <c r="AF64" s="262">
        <f>'Concessions data'!AE10</f>
        <v>0</v>
      </c>
      <c r="AG64" s="262">
        <f>'Concessions data'!AF10</f>
        <v>1</v>
      </c>
      <c r="AH64" s="262">
        <f>'Concessions data'!AG10</f>
        <v>1</v>
      </c>
      <c r="AI64" s="262">
        <f>'Concessions data'!AH10</f>
        <v>1</v>
      </c>
      <c r="AJ64" s="262">
        <f>'Concessions data'!AI10</f>
        <v>1</v>
      </c>
      <c r="AK64" s="265">
        <f>'Concessions data'!AJ10</f>
        <v>1</v>
      </c>
    </row>
    <row r="65" spans="3:37" ht="14.25" x14ac:dyDescent="0.2">
      <c r="C65" s="264" t="str">
        <f>'Concessions data'!B13</f>
        <v>Disabilities</v>
      </c>
      <c r="D65" s="262" t="str">
        <f>'Concessions data'!C13</f>
        <v>Reduced</v>
      </c>
      <c r="E65" s="262"/>
      <c r="F65" s="262">
        <f>'Concessions data'!E13</f>
        <v>1</v>
      </c>
      <c r="G65" s="262">
        <f>'Concessions data'!F13</f>
        <v>1</v>
      </c>
      <c r="H65" s="262">
        <f>'Concessions data'!G13</f>
        <v>0</v>
      </c>
      <c r="I65" s="262">
        <f>'Concessions data'!H13</f>
        <v>0</v>
      </c>
      <c r="J65" s="262">
        <f>'Concessions data'!I13</f>
        <v>1</v>
      </c>
      <c r="K65" s="262">
        <f>'Concessions data'!J13</f>
        <v>1</v>
      </c>
      <c r="L65" s="262">
        <f>'Concessions data'!K13</f>
        <v>1</v>
      </c>
      <c r="M65" s="262">
        <f>'Concessions data'!L13</f>
        <v>1</v>
      </c>
      <c r="N65" s="262">
        <f>'Concessions data'!M13</f>
        <v>0</v>
      </c>
      <c r="O65" s="262">
        <f>'Concessions data'!N13</f>
        <v>1</v>
      </c>
      <c r="P65" s="262">
        <f>'Concessions data'!O13</f>
        <v>1</v>
      </c>
      <c r="Q65" s="262">
        <f>'Concessions data'!P13</f>
        <v>1</v>
      </c>
      <c r="R65" s="262">
        <f>'Concessions data'!Q13</f>
        <v>1</v>
      </c>
      <c r="S65" s="262">
        <f>'Concessions data'!R13</f>
        <v>1</v>
      </c>
      <c r="T65" s="262">
        <f>'Concessions data'!S13</f>
        <v>1</v>
      </c>
      <c r="U65" s="262">
        <f>'Concessions data'!T13</f>
        <v>1</v>
      </c>
      <c r="V65" s="262">
        <f>'Concessions data'!U13</f>
        <v>1</v>
      </c>
      <c r="W65" s="262">
        <f>'Concessions data'!V13</f>
        <v>1</v>
      </c>
      <c r="X65" s="262">
        <f>'Concessions data'!W13</f>
        <v>0</v>
      </c>
      <c r="Y65" s="262">
        <f>'Concessions data'!X13</f>
        <v>1</v>
      </c>
      <c r="Z65" s="262">
        <f>'Concessions data'!Y13</f>
        <v>0</v>
      </c>
      <c r="AA65" s="262">
        <f>'Concessions data'!Z13</f>
        <v>1</v>
      </c>
      <c r="AB65" s="262">
        <f>'Concessions data'!AA13</f>
        <v>1</v>
      </c>
      <c r="AC65" s="262">
        <f>'Concessions data'!AB13</f>
        <v>1</v>
      </c>
      <c r="AD65" s="262">
        <f>'Concessions data'!AC13</f>
        <v>0</v>
      </c>
      <c r="AE65" s="262">
        <f>'Concessions data'!AD13</f>
        <v>1</v>
      </c>
      <c r="AF65" s="262">
        <f>'Concessions data'!AE13</f>
        <v>0</v>
      </c>
      <c r="AG65" s="262">
        <f>'Concessions data'!AF13</f>
        <v>1</v>
      </c>
      <c r="AH65" s="262">
        <f>'Concessions data'!AG13</f>
        <v>0</v>
      </c>
      <c r="AI65" s="262">
        <f>'Concessions data'!AH13</f>
        <v>1</v>
      </c>
      <c r="AJ65" s="262">
        <f>'Concessions data'!AI13</f>
        <v>1</v>
      </c>
      <c r="AK65" s="265">
        <f>'Concessions data'!AJ13</f>
        <v>1</v>
      </c>
    </row>
    <row r="66" spans="3:37" ht="14.25" x14ac:dyDescent="0.2">
      <c r="C66" s="264" t="str">
        <f>'Concessions data'!B16</f>
        <v>Students</v>
      </c>
      <c r="D66" s="262" t="str">
        <f>'Concessions data'!C16</f>
        <v>Reduced</v>
      </c>
      <c r="E66" s="262"/>
      <c r="F66" s="262">
        <f>'Concessions data'!E16</f>
        <v>1</v>
      </c>
      <c r="G66" s="262">
        <f>'Concessions data'!F16</f>
        <v>1</v>
      </c>
      <c r="H66" s="262">
        <f>'Concessions data'!G16</f>
        <v>0</v>
      </c>
      <c r="I66" s="262">
        <f>'Concessions data'!H16</f>
        <v>0</v>
      </c>
      <c r="J66" s="262">
        <f>'Concessions data'!I16</f>
        <v>1</v>
      </c>
      <c r="K66" s="262">
        <f>'Concessions data'!J16</f>
        <v>0</v>
      </c>
      <c r="L66" s="262">
        <f>'Concessions data'!K16</f>
        <v>1</v>
      </c>
      <c r="M66" s="262">
        <f>'Concessions data'!L16</f>
        <v>0</v>
      </c>
      <c r="N66" s="262">
        <f>'Concessions data'!M16</f>
        <v>0</v>
      </c>
      <c r="O66" s="262">
        <f>'Concessions data'!N16</f>
        <v>1</v>
      </c>
      <c r="P66" s="262">
        <f>'Concessions data'!O16</f>
        <v>1</v>
      </c>
      <c r="Q66" s="262">
        <f>'Concessions data'!P16</f>
        <v>1</v>
      </c>
      <c r="R66" s="262">
        <f>'Concessions data'!Q16</f>
        <v>1</v>
      </c>
      <c r="S66" s="262">
        <f>'Concessions data'!R16</f>
        <v>1</v>
      </c>
      <c r="T66" s="262">
        <f>'Concessions data'!S16</f>
        <v>1</v>
      </c>
      <c r="U66" s="262">
        <f>'Concessions data'!T16</f>
        <v>1</v>
      </c>
      <c r="V66" s="262">
        <f>'Concessions data'!U16</f>
        <v>1</v>
      </c>
      <c r="W66" s="262">
        <f>'Concessions data'!V16</f>
        <v>0</v>
      </c>
      <c r="X66" s="262">
        <f>'Concessions data'!W16</f>
        <v>1</v>
      </c>
      <c r="Y66" s="262">
        <f>'Concessions data'!X16</f>
        <v>0</v>
      </c>
      <c r="Z66" s="262">
        <f>'Concessions data'!Y16</f>
        <v>0</v>
      </c>
      <c r="AA66" s="262">
        <f>'Concessions data'!Z16</f>
        <v>1</v>
      </c>
      <c r="AB66" s="262">
        <f>'Concessions data'!AA16</f>
        <v>0</v>
      </c>
      <c r="AC66" s="262">
        <f>'Concessions data'!AB16</f>
        <v>1</v>
      </c>
      <c r="AD66" s="262">
        <f>'Concessions data'!AC16</f>
        <v>0</v>
      </c>
      <c r="AE66" s="262">
        <f>'Concessions data'!AD16</f>
        <v>0</v>
      </c>
      <c r="AF66" s="262">
        <f>'Concessions data'!AE16</f>
        <v>0</v>
      </c>
      <c r="AG66" s="262">
        <f>'Concessions data'!AF16</f>
        <v>1</v>
      </c>
      <c r="AH66" s="262">
        <f>'Concessions data'!AG16</f>
        <v>1</v>
      </c>
      <c r="AI66" s="262">
        <f>'Concessions data'!AH16</f>
        <v>1</v>
      </c>
      <c r="AJ66" s="262">
        <f>'Concessions data'!AI16</f>
        <v>0</v>
      </c>
      <c r="AK66" s="265">
        <f>'Concessions data'!AJ16</f>
        <v>1</v>
      </c>
    </row>
    <row r="67" spans="3:37" ht="14.25" x14ac:dyDescent="0.2">
      <c r="C67" s="264" t="str">
        <f>'Concessions data'!B19</f>
        <v>Under 18s/16s</v>
      </c>
      <c r="D67" s="262" t="str">
        <f>'Concessions data'!C19</f>
        <v>Reduced</v>
      </c>
      <c r="E67" s="262"/>
      <c r="F67" s="262">
        <f>'Concessions data'!E19</f>
        <v>1</v>
      </c>
      <c r="G67" s="262">
        <f>'Concessions data'!F19</f>
        <v>1</v>
      </c>
      <c r="H67" s="262">
        <f>'Concessions data'!G19</f>
        <v>0</v>
      </c>
      <c r="I67" s="262">
        <f>'Concessions data'!H19</f>
        <v>0</v>
      </c>
      <c r="J67" s="262">
        <f>'Concessions data'!I19</f>
        <v>1</v>
      </c>
      <c r="K67" s="262">
        <f>'Concessions data'!J19</f>
        <v>1</v>
      </c>
      <c r="L67" s="262">
        <f>'Concessions data'!K19</f>
        <v>1</v>
      </c>
      <c r="M67" s="262">
        <f>'Concessions data'!L19</f>
        <v>0</v>
      </c>
      <c r="N67" s="262">
        <f>'Concessions data'!M19</f>
        <v>0</v>
      </c>
      <c r="O67" s="262">
        <f>'Concessions data'!N19</f>
        <v>0</v>
      </c>
      <c r="P67" s="262">
        <f>'Concessions data'!O19</f>
        <v>1</v>
      </c>
      <c r="Q67" s="262">
        <f>'Concessions data'!P19</f>
        <v>0</v>
      </c>
      <c r="R67" s="262">
        <f>'Concessions data'!Q19</f>
        <v>0</v>
      </c>
      <c r="S67" s="262">
        <f>'Concessions data'!R19</f>
        <v>1</v>
      </c>
      <c r="T67" s="262">
        <f>'Concessions data'!S19</f>
        <v>0</v>
      </c>
      <c r="U67" s="262">
        <f>'Concessions data'!T19</f>
        <v>0</v>
      </c>
      <c r="V67" s="262">
        <f>'Concessions data'!U19</f>
        <v>1</v>
      </c>
      <c r="W67" s="262">
        <f>'Concessions data'!V19</f>
        <v>1</v>
      </c>
      <c r="X67" s="262">
        <f>'Concessions data'!W19</f>
        <v>1</v>
      </c>
      <c r="Y67" s="262">
        <f>'Concessions data'!X19</f>
        <v>1</v>
      </c>
      <c r="Z67" s="262">
        <f>'Concessions data'!Y19</f>
        <v>0</v>
      </c>
      <c r="AA67" s="262">
        <f>'Concessions data'!Z19</f>
        <v>1</v>
      </c>
      <c r="AB67" s="262">
        <f>'Concessions data'!AA19</f>
        <v>1</v>
      </c>
      <c r="AC67" s="262">
        <f>'Concessions data'!AB19</f>
        <v>1</v>
      </c>
      <c r="AD67" s="262">
        <f>'Concessions data'!AC19</f>
        <v>0</v>
      </c>
      <c r="AE67" s="262">
        <f>'Concessions data'!AD19</f>
        <v>1</v>
      </c>
      <c r="AF67" s="262">
        <f>'Concessions data'!AE19</f>
        <v>0</v>
      </c>
      <c r="AG67" s="262">
        <f>'Concessions data'!AF19</f>
        <v>1</v>
      </c>
      <c r="AH67" s="262">
        <f>'Concessions data'!AG19</f>
        <v>1</v>
      </c>
      <c r="AI67" s="262">
        <f>'Concessions data'!AH19</f>
        <v>1</v>
      </c>
      <c r="AJ67" s="262">
        <f>'Concessions data'!AI19</f>
        <v>0</v>
      </c>
      <c r="AK67" s="265">
        <f>'Concessions data'!AJ19</f>
        <v>1</v>
      </c>
    </row>
    <row r="68" spans="3:37" ht="14.25" x14ac:dyDescent="0.2">
      <c r="C68" s="264" t="str">
        <f>'Concessions data'!B22</f>
        <v>Adults</v>
      </c>
      <c r="D68" s="262" t="str">
        <f>'Concessions data'!C22</f>
        <v>Reduced</v>
      </c>
      <c r="E68" s="262"/>
      <c r="F68" s="262">
        <f>'Concessions data'!E22</f>
        <v>1</v>
      </c>
      <c r="G68" s="262">
        <f>'Concessions data'!F22</f>
        <v>0</v>
      </c>
      <c r="H68" s="262">
        <f>'Concessions data'!G22</f>
        <v>0</v>
      </c>
      <c r="I68" s="262">
        <f>'Concessions data'!H22</f>
        <v>0</v>
      </c>
      <c r="J68" s="262">
        <f>'Concessions data'!I22</f>
        <v>0</v>
      </c>
      <c r="K68" s="262">
        <f>'Concessions data'!J22</f>
        <v>1</v>
      </c>
      <c r="L68" s="262">
        <f>'Concessions data'!K22</f>
        <v>1</v>
      </c>
      <c r="M68" s="262">
        <f>'Concessions data'!L22</f>
        <v>0</v>
      </c>
      <c r="N68" s="262">
        <f>'Concessions data'!M22</f>
        <v>0</v>
      </c>
      <c r="O68" s="262">
        <f>'Concessions data'!N22</f>
        <v>0</v>
      </c>
      <c r="P68" s="262">
        <f>'Concessions data'!O22</f>
        <v>0</v>
      </c>
      <c r="Q68" s="262">
        <f>'Concessions data'!P22</f>
        <v>1</v>
      </c>
      <c r="R68" s="262">
        <f>'Concessions data'!Q22</f>
        <v>0</v>
      </c>
      <c r="S68" s="262">
        <f>'Concessions data'!R22</f>
        <v>0</v>
      </c>
      <c r="T68" s="262">
        <f>'Concessions data'!S22</f>
        <v>0</v>
      </c>
      <c r="U68" s="262">
        <f>'Concessions data'!T22</f>
        <v>0</v>
      </c>
      <c r="V68" s="262">
        <f>'Concessions data'!U22</f>
        <v>1</v>
      </c>
      <c r="W68" s="262">
        <f>'Concessions data'!V22</f>
        <v>0</v>
      </c>
      <c r="X68" s="262">
        <f>'Concessions data'!W22</f>
        <v>1</v>
      </c>
      <c r="Y68" s="262">
        <f>'Concessions data'!X22</f>
        <v>0</v>
      </c>
      <c r="Z68" s="262">
        <f>'Concessions data'!Y22</f>
        <v>0</v>
      </c>
      <c r="AA68" s="262">
        <f>'Concessions data'!Z22</f>
        <v>0</v>
      </c>
      <c r="AB68" s="262">
        <f>'Concessions data'!AA22</f>
        <v>0</v>
      </c>
      <c r="AC68" s="262">
        <f>'Concessions data'!AB22</f>
        <v>0</v>
      </c>
      <c r="AD68" s="262">
        <f>'Concessions data'!AC22</f>
        <v>0</v>
      </c>
      <c r="AE68" s="262">
        <f>'Concessions data'!AD22</f>
        <v>1</v>
      </c>
      <c r="AF68" s="262">
        <f>'Concessions data'!AE22</f>
        <v>0</v>
      </c>
      <c r="AG68" s="262">
        <f>'Concessions data'!AF22</f>
        <v>0</v>
      </c>
      <c r="AH68" s="262">
        <f>'Concessions data'!AG22</f>
        <v>0</v>
      </c>
      <c r="AI68" s="262">
        <f>'Concessions data'!AH22</f>
        <v>1</v>
      </c>
      <c r="AJ68" s="262">
        <f>'Concessions data'!AI22</f>
        <v>0</v>
      </c>
      <c r="AK68" s="265">
        <f>'Concessions data'!AJ22</f>
        <v>0</v>
      </c>
    </row>
    <row r="69" spans="3:37" ht="14.25" x14ac:dyDescent="0.2">
      <c r="C69" s="264" t="str">
        <f>'Concessions data'!B25</f>
        <v>Families</v>
      </c>
      <c r="D69" s="262" t="str">
        <f>'Concessions data'!C25</f>
        <v>Reduced</v>
      </c>
      <c r="E69" s="262"/>
      <c r="F69" s="262">
        <f>'Concessions data'!E25</f>
        <v>1</v>
      </c>
      <c r="G69" s="262">
        <f>'Concessions data'!F25</f>
        <v>0</v>
      </c>
      <c r="H69" s="262">
        <f>'Concessions data'!G25</f>
        <v>0</v>
      </c>
      <c r="I69" s="262">
        <f>'Concessions data'!H25</f>
        <v>0</v>
      </c>
      <c r="J69" s="262">
        <f>'Concessions data'!I25</f>
        <v>0</v>
      </c>
      <c r="K69" s="262">
        <f>'Concessions data'!J25</f>
        <v>1</v>
      </c>
      <c r="L69" s="262">
        <f>'Concessions data'!K25</f>
        <v>0</v>
      </c>
      <c r="M69" s="262">
        <f>'Concessions data'!L25</f>
        <v>0</v>
      </c>
      <c r="N69" s="262">
        <f>'Concessions data'!M25</f>
        <v>0</v>
      </c>
      <c r="O69" s="262">
        <f>'Concessions data'!N25</f>
        <v>0</v>
      </c>
      <c r="P69" s="262">
        <f>'Concessions data'!O25</f>
        <v>0</v>
      </c>
      <c r="Q69" s="262">
        <f>'Concessions data'!P25</f>
        <v>1</v>
      </c>
      <c r="R69" s="262">
        <f>'Concessions data'!Q25</f>
        <v>0</v>
      </c>
      <c r="S69" s="262">
        <f>'Concessions data'!R25</f>
        <v>0</v>
      </c>
      <c r="T69" s="262">
        <f>'Concessions data'!S25</f>
        <v>0</v>
      </c>
      <c r="U69" s="262">
        <f>'Concessions data'!T25</f>
        <v>0</v>
      </c>
      <c r="V69" s="262">
        <f>'Concessions data'!U25</f>
        <v>1</v>
      </c>
      <c r="W69" s="262">
        <f>'Concessions data'!V25</f>
        <v>0</v>
      </c>
      <c r="X69" s="262">
        <f>'Concessions data'!W25</f>
        <v>1</v>
      </c>
      <c r="Y69" s="262">
        <f>'Concessions data'!X25</f>
        <v>0</v>
      </c>
      <c r="Z69" s="262">
        <f>'Concessions data'!Y25</f>
        <v>0</v>
      </c>
      <c r="AA69" s="262">
        <f>'Concessions data'!Z25</f>
        <v>0</v>
      </c>
      <c r="AB69" s="262">
        <f>'Concessions data'!AA25</f>
        <v>1</v>
      </c>
      <c r="AC69" s="262">
        <f>'Concessions data'!AB25</f>
        <v>0</v>
      </c>
      <c r="AD69" s="262">
        <f>'Concessions data'!AC25</f>
        <v>0</v>
      </c>
      <c r="AE69" s="262">
        <f>'Concessions data'!AD25</f>
        <v>0</v>
      </c>
      <c r="AF69" s="262">
        <f>'Concessions data'!AE25</f>
        <v>0</v>
      </c>
      <c r="AG69" s="262">
        <f>'Concessions data'!AF25</f>
        <v>0</v>
      </c>
      <c r="AH69" s="262">
        <f>'Concessions data'!AG25</f>
        <v>0</v>
      </c>
      <c r="AI69" s="262">
        <f>'Concessions data'!AH25</f>
        <v>1</v>
      </c>
      <c r="AJ69" s="262">
        <f>'Concessions data'!AI25</f>
        <v>0</v>
      </c>
      <c r="AK69" s="265">
        <f>'Concessions data'!AJ25</f>
        <v>0</v>
      </c>
    </row>
    <row r="70" spans="3:37" ht="14.25" x14ac:dyDescent="0.2">
      <c r="C70" s="264" t="str">
        <f>'Concessions data'!B28</f>
        <v>Single Parents</v>
      </c>
      <c r="D70" s="262" t="str">
        <f>'Concessions data'!C28</f>
        <v>Reduced</v>
      </c>
      <c r="E70" s="262"/>
      <c r="F70" s="262">
        <f>'Concessions data'!E28</f>
        <v>1</v>
      </c>
      <c r="G70" s="262">
        <f>'Concessions data'!F28</f>
        <v>0</v>
      </c>
      <c r="H70" s="262">
        <f>'Concessions data'!G28</f>
        <v>0</v>
      </c>
      <c r="I70" s="262">
        <f>'Concessions data'!H28</f>
        <v>0</v>
      </c>
      <c r="J70" s="262">
        <f>'Concessions data'!I28</f>
        <v>0</v>
      </c>
      <c r="K70" s="262">
        <f>'Concessions data'!J28</f>
        <v>1</v>
      </c>
      <c r="L70" s="262">
        <f>'Concessions data'!K28</f>
        <v>0</v>
      </c>
      <c r="M70" s="262">
        <f>'Concessions data'!L28</f>
        <v>0</v>
      </c>
      <c r="N70" s="262">
        <f>'Concessions data'!M28</f>
        <v>0</v>
      </c>
      <c r="O70" s="262">
        <f>'Concessions data'!N28</f>
        <v>0</v>
      </c>
      <c r="P70" s="262">
        <f>'Concessions data'!O28</f>
        <v>0</v>
      </c>
      <c r="Q70" s="262">
        <f>'Concessions data'!P28</f>
        <v>1</v>
      </c>
      <c r="R70" s="262">
        <f>'Concessions data'!Q28</f>
        <v>1</v>
      </c>
      <c r="S70" s="262">
        <f>'Concessions data'!R28</f>
        <v>0</v>
      </c>
      <c r="T70" s="262">
        <f>'Concessions data'!S28</f>
        <v>0</v>
      </c>
      <c r="U70" s="262">
        <f>'Concessions data'!T28</f>
        <v>1</v>
      </c>
      <c r="V70" s="262">
        <f>'Concessions data'!U28</f>
        <v>1</v>
      </c>
      <c r="W70" s="262">
        <f>'Concessions data'!V28</f>
        <v>0</v>
      </c>
      <c r="X70" s="262">
        <f>'Concessions data'!W28</f>
        <v>1</v>
      </c>
      <c r="Y70" s="262">
        <f>'Concessions data'!X28</f>
        <v>0</v>
      </c>
      <c r="Z70" s="262">
        <f>'Concessions data'!Y28</f>
        <v>0</v>
      </c>
      <c r="AA70" s="262">
        <f>'Concessions data'!Z28</f>
        <v>0</v>
      </c>
      <c r="AB70" s="262">
        <f>'Concessions data'!AA28</f>
        <v>0</v>
      </c>
      <c r="AC70" s="262">
        <f>'Concessions data'!AB28</f>
        <v>0</v>
      </c>
      <c r="AD70" s="262">
        <f>'Concessions data'!AC28</f>
        <v>0</v>
      </c>
      <c r="AE70" s="262">
        <f>'Concessions data'!AD28</f>
        <v>0</v>
      </c>
      <c r="AF70" s="262">
        <f>'Concessions data'!AE28</f>
        <v>0</v>
      </c>
      <c r="AG70" s="262">
        <f>'Concessions data'!AF28</f>
        <v>0</v>
      </c>
      <c r="AH70" s="262">
        <f>'Concessions data'!AG28</f>
        <v>0</v>
      </c>
      <c r="AI70" s="262">
        <f>'Concessions data'!AH28</f>
        <v>1</v>
      </c>
      <c r="AJ70" s="262">
        <f>'Concessions data'!AI28</f>
        <v>0</v>
      </c>
      <c r="AK70" s="265">
        <f>'Concessions data'!AJ28</f>
        <v>0</v>
      </c>
    </row>
    <row r="71" spans="3:37" ht="14.25" x14ac:dyDescent="0.2">
      <c r="C71" s="264" t="str">
        <f>'Concessions data'!B31</f>
        <v>Income Support</v>
      </c>
      <c r="D71" s="262" t="str">
        <f>'Concessions data'!C31</f>
        <v>Reduced</v>
      </c>
      <c r="E71" s="262"/>
      <c r="F71" s="262">
        <f>'Concessions data'!E31</f>
        <v>1</v>
      </c>
      <c r="G71" s="262">
        <f>'Concessions data'!F31</f>
        <v>1</v>
      </c>
      <c r="H71" s="262">
        <f>'Concessions data'!G31</f>
        <v>0</v>
      </c>
      <c r="I71" s="262">
        <f>'Concessions data'!H31</f>
        <v>0</v>
      </c>
      <c r="J71" s="262">
        <f>'Concessions data'!I31</f>
        <v>1</v>
      </c>
      <c r="K71" s="262">
        <f>'Concessions data'!J31</f>
        <v>1</v>
      </c>
      <c r="L71" s="262">
        <f>'Concessions data'!K31</f>
        <v>1</v>
      </c>
      <c r="M71" s="262">
        <f>'Concessions data'!L31</f>
        <v>1</v>
      </c>
      <c r="N71" s="262">
        <f>'Concessions data'!M31</f>
        <v>1</v>
      </c>
      <c r="O71" s="262">
        <f>'Concessions data'!N31</f>
        <v>1</v>
      </c>
      <c r="P71" s="262">
        <f>'Concessions data'!O31</f>
        <v>0</v>
      </c>
      <c r="Q71" s="262">
        <f>'Concessions data'!P31</f>
        <v>1</v>
      </c>
      <c r="R71" s="262">
        <f>'Concessions data'!Q31</f>
        <v>1</v>
      </c>
      <c r="S71" s="262">
        <f>'Concessions data'!R31</f>
        <v>1</v>
      </c>
      <c r="T71" s="262">
        <f>'Concessions data'!S31</f>
        <v>1</v>
      </c>
      <c r="U71" s="262">
        <f>'Concessions data'!T31</f>
        <v>1</v>
      </c>
      <c r="V71" s="262">
        <f>'Concessions data'!U31</f>
        <v>1</v>
      </c>
      <c r="W71" s="262">
        <f>'Concessions data'!V31</f>
        <v>1</v>
      </c>
      <c r="X71" s="262">
        <f>'Concessions data'!W31</f>
        <v>1</v>
      </c>
      <c r="Y71" s="262">
        <f>'Concessions data'!X31</f>
        <v>0</v>
      </c>
      <c r="Z71" s="262">
        <f>'Concessions data'!Y31</f>
        <v>0</v>
      </c>
      <c r="AA71" s="262">
        <f>'Concessions data'!Z31</f>
        <v>1</v>
      </c>
      <c r="AB71" s="262">
        <f>'Concessions data'!AA31</f>
        <v>1</v>
      </c>
      <c r="AC71" s="262">
        <f>'Concessions data'!AB31</f>
        <v>1</v>
      </c>
      <c r="AD71" s="262">
        <f>'Concessions data'!AC31</f>
        <v>0</v>
      </c>
      <c r="AE71" s="262">
        <f>'Concessions data'!AD31</f>
        <v>0</v>
      </c>
      <c r="AF71" s="262">
        <f>'Concessions data'!AE31</f>
        <v>0</v>
      </c>
      <c r="AG71" s="262">
        <f>'Concessions data'!AF31</f>
        <v>1</v>
      </c>
      <c r="AH71" s="262">
        <f>'Concessions data'!AG31</f>
        <v>1</v>
      </c>
      <c r="AI71" s="262">
        <f>'Concessions data'!AH31</f>
        <v>1</v>
      </c>
      <c r="AJ71" s="262">
        <f>'Concessions data'!AI31</f>
        <v>1</v>
      </c>
      <c r="AK71" s="265">
        <f>'Concessions data'!AJ31</f>
        <v>1</v>
      </c>
    </row>
    <row r="72" spans="3:37" ht="14.25" x14ac:dyDescent="0.2">
      <c r="C72" s="264" t="str">
        <f>'Concessions data'!B34</f>
        <v>ESA/Incapacity</v>
      </c>
      <c r="D72" s="262" t="str">
        <f>'Concessions data'!C34</f>
        <v>Reduced</v>
      </c>
      <c r="E72" s="262"/>
      <c r="F72" s="262">
        <f>'Concessions data'!E34</f>
        <v>1</v>
      </c>
      <c r="G72" s="262">
        <f>'Concessions data'!F34</f>
        <v>1</v>
      </c>
      <c r="H72" s="262">
        <f>'Concessions data'!G34</f>
        <v>0</v>
      </c>
      <c r="I72" s="262">
        <f>'Concessions data'!H34</f>
        <v>0</v>
      </c>
      <c r="J72" s="262">
        <f>'Concessions data'!I34</f>
        <v>1</v>
      </c>
      <c r="K72" s="262">
        <f>'Concessions data'!J34</f>
        <v>1</v>
      </c>
      <c r="L72" s="262">
        <f>'Concessions data'!K34</f>
        <v>1</v>
      </c>
      <c r="M72" s="262">
        <f>'Concessions data'!L34</f>
        <v>1</v>
      </c>
      <c r="N72" s="262">
        <f>'Concessions data'!M34</f>
        <v>1</v>
      </c>
      <c r="O72" s="262">
        <f>'Concessions data'!N34</f>
        <v>1</v>
      </c>
      <c r="P72" s="262">
        <f>'Concessions data'!O34</f>
        <v>1</v>
      </c>
      <c r="Q72" s="262">
        <f>'Concessions data'!P34</f>
        <v>1</v>
      </c>
      <c r="R72" s="262">
        <f>'Concessions data'!Q34</f>
        <v>1</v>
      </c>
      <c r="S72" s="262">
        <f>'Concessions data'!R34</f>
        <v>1</v>
      </c>
      <c r="T72" s="262">
        <f>'Concessions data'!S34</f>
        <v>1</v>
      </c>
      <c r="U72" s="262">
        <f>'Concessions data'!T34</f>
        <v>1</v>
      </c>
      <c r="V72" s="262">
        <f>'Concessions data'!U34</f>
        <v>1</v>
      </c>
      <c r="W72" s="262">
        <f>'Concessions data'!V34</f>
        <v>1</v>
      </c>
      <c r="X72" s="262">
        <f>'Concessions data'!W34</f>
        <v>1</v>
      </c>
      <c r="Y72" s="262">
        <f>'Concessions data'!X34</f>
        <v>0</v>
      </c>
      <c r="Z72" s="262">
        <f>'Concessions data'!Y34</f>
        <v>0</v>
      </c>
      <c r="AA72" s="262">
        <f>'Concessions data'!Z34</f>
        <v>1</v>
      </c>
      <c r="AB72" s="262">
        <f>'Concessions data'!AA34</f>
        <v>1</v>
      </c>
      <c r="AC72" s="262">
        <f>'Concessions data'!AB34</f>
        <v>1</v>
      </c>
      <c r="AD72" s="262">
        <f>'Concessions data'!AC34</f>
        <v>0</v>
      </c>
      <c r="AE72" s="262">
        <f>'Concessions data'!AD34</f>
        <v>0</v>
      </c>
      <c r="AF72" s="262">
        <f>'Concessions data'!AE34</f>
        <v>0</v>
      </c>
      <c r="AG72" s="262">
        <f>'Concessions data'!AF34</f>
        <v>1</v>
      </c>
      <c r="AH72" s="262">
        <f>'Concessions data'!AG34</f>
        <v>1</v>
      </c>
      <c r="AI72" s="262">
        <f>'Concessions data'!AH34</f>
        <v>1</v>
      </c>
      <c r="AJ72" s="262">
        <f>'Concessions data'!AI34</f>
        <v>1</v>
      </c>
      <c r="AK72" s="265">
        <f>'Concessions data'!AJ34</f>
        <v>1</v>
      </c>
    </row>
    <row r="73" spans="3:37" ht="14.25" x14ac:dyDescent="0.2">
      <c r="C73" s="264" t="str">
        <f>'Concessions data'!B37</f>
        <v>People receiving working tax credits</v>
      </c>
      <c r="D73" s="262" t="str">
        <f>'Concessions data'!C37</f>
        <v>Reduced</v>
      </c>
      <c r="E73" s="262"/>
      <c r="F73" s="262">
        <f>'Concessions data'!E37</f>
        <v>1</v>
      </c>
      <c r="G73" s="262">
        <f>'Concessions data'!F37</f>
        <v>1</v>
      </c>
      <c r="H73" s="262">
        <f>'Concessions data'!G37</f>
        <v>0</v>
      </c>
      <c r="I73" s="262">
        <f>'Concessions data'!H37</f>
        <v>0</v>
      </c>
      <c r="J73" s="262">
        <f>'Concessions data'!I37</f>
        <v>1</v>
      </c>
      <c r="K73" s="262">
        <f>'Concessions data'!J37</f>
        <v>1</v>
      </c>
      <c r="L73" s="262">
        <f>'Concessions data'!K37</f>
        <v>1</v>
      </c>
      <c r="M73" s="262">
        <f>'Concessions data'!L37</f>
        <v>1</v>
      </c>
      <c r="N73" s="262">
        <f>'Concessions data'!M37</f>
        <v>1</v>
      </c>
      <c r="O73" s="262">
        <f>'Concessions data'!N37</f>
        <v>1</v>
      </c>
      <c r="P73" s="262">
        <f>'Concessions data'!O37</f>
        <v>0</v>
      </c>
      <c r="Q73" s="262">
        <f>'Concessions data'!P37</f>
        <v>1</v>
      </c>
      <c r="R73" s="262">
        <f>'Concessions data'!Q37</f>
        <v>1</v>
      </c>
      <c r="S73" s="262">
        <f>'Concessions data'!R37</f>
        <v>1</v>
      </c>
      <c r="T73" s="262">
        <f>'Concessions data'!S37</f>
        <v>0</v>
      </c>
      <c r="U73" s="262">
        <f>'Concessions data'!T37</f>
        <v>1</v>
      </c>
      <c r="V73" s="262">
        <f>'Concessions data'!U37</f>
        <v>1</v>
      </c>
      <c r="W73" s="262">
        <f>'Concessions data'!V37</f>
        <v>0</v>
      </c>
      <c r="X73" s="262">
        <f>'Concessions data'!W37</f>
        <v>1</v>
      </c>
      <c r="Y73" s="262">
        <f>'Concessions data'!X37</f>
        <v>0</v>
      </c>
      <c r="Z73" s="262">
        <f>'Concessions data'!Y37</f>
        <v>0</v>
      </c>
      <c r="AA73" s="262">
        <f>'Concessions data'!Z37</f>
        <v>1</v>
      </c>
      <c r="AB73" s="262">
        <f>'Concessions data'!AA37</f>
        <v>0</v>
      </c>
      <c r="AC73" s="262">
        <f>'Concessions data'!AB37</f>
        <v>1</v>
      </c>
      <c r="AD73" s="262">
        <f>'Concessions data'!AC37</f>
        <v>0</v>
      </c>
      <c r="AE73" s="262">
        <f>'Concessions data'!AD37</f>
        <v>0</v>
      </c>
      <c r="AF73" s="262">
        <f>'Concessions data'!AE37</f>
        <v>0</v>
      </c>
      <c r="AG73" s="262">
        <f>'Concessions data'!AF37</f>
        <v>1</v>
      </c>
      <c r="AH73" s="262">
        <f>'Concessions data'!AG37</f>
        <v>0</v>
      </c>
      <c r="AI73" s="262">
        <f>'Concessions data'!AH37</f>
        <v>1</v>
      </c>
      <c r="AJ73" s="262">
        <f>'Concessions data'!AI37</f>
        <v>1</v>
      </c>
      <c r="AK73" s="265">
        <f>'Concessions data'!AJ37</f>
        <v>0</v>
      </c>
    </row>
    <row r="74" spans="3:37" ht="14.25" x14ac:dyDescent="0.2">
      <c r="C74" s="264" t="str">
        <f>'Concessions data'!B40</f>
        <v>People rec carers allowance</v>
      </c>
      <c r="D74" s="262" t="str">
        <f>'Concessions data'!C40</f>
        <v>Reduced</v>
      </c>
      <c r="E74" s="262"/>
      <c r="F74" s="262">
        <f>'Concessions data'!E40</f>
        <v>1</v>
      </c>
      <c r="G74" s="262">
        <f>'Concessions data'!F40</f>
        <v>0</v>
      </c>
      <c r="H74" s="262">
        <f>'Concessions data'!G40</f>
        <v>0</v>
      </c>
      <c r="I74" s="262">
        <f>'Concessions data'!H40</f>
        <v>0</v>
      </c>
      <c r="J74" s="262">
        <f>'Concessions data'!I40</f>
        <v>1</v>
      </c>
      <c r="K74" s="262">
        <f>'Concessions data'!J40</f>
        <v>1</v>
      </c>
      <c r="L74" s="262">
        <f>'Concessions data'!K40</f>
        <v>1</v>
      </c>
      <c r="M74" s="262">
        <f>'Concessions data'!L40</f>
        <v>1</v>
      </c>
      <c r="N74" s="262">
        <f>'Concessions data'!M40</f>
        <v>0</v>
      </c>
      <c r="O74" s="262">
        <f>'Concessions data'!N40</f>
        <v>1</v>
      </c>
      <c r="P74" s="262">
        <f>'Concessions data'!O40</f>
        <v>0</v>
      </c>
      <c r="Q74" s="262">
        <f>'Concessions data'!P40</f>
        <v>1</v>
      </c>
      <c r="R74" s="262">
        <f>'Concessions data'!Q40</f>
        <v>1</v>
      </c>
      <c r="S74" s="262">
        <f>'Concessions data'!R40</f>
        <v>1</v>
      </c>
      <c r="T74" s="262">
        <f>'Concessions data'!S40</f>
        <v>1</v>
      </c>
      <c r="U74" s="262">
        <f>'Concessions data'!T40</f>
        <v>1</v>
      </c>
      <c r="V74" s="262">
        <f>'Concessions data'!U40</f>
        <v>1</v>
      </c>
      <c r="W74" s="262">
        <f>'Concessions data'!V40</f>
        <v>1</v>
      </c>
      <c r="X74" s="262">
        <f>'Concessions data'!W40</f>
        <v>1</v>
      </c>
      <c r="Y74" s="262">
        <f>'Concessions data'!X40</f>
        <v>0</v>
      </c>
      <c r="Z74" s="262">
        <f>'Concessions data'!Y40</f>
        <v>0</v>
      </c>
      <c r="AA74" s="262">
        <f>'Concessions data'!Z40</f>
        <v>1</v>
      </c>
      <c r="AB74" s="262">
        <f>'Concessions data'!AA40</f>
        <v>0</v>
      </c>
      <c r="AC74" s="262">
        <f>'Concessions data'!AB40</f>
        <v>1</v>
      </c>
      <c r="AD74" s="262">
        <f>'Concessions data'!AC40</f>
        <v>0</v>
      </c>
      <c r="AE74" s="262">
        <f>'Concessions data'!AD40</f>
        <v>0</v>
      </c>
      <c r="AF74" s="262">
        <f>'Concessions data'!AE40</f>
        <v>0</v>
      </c>
      <c r="AG74" s="262">
        <f>'Concessions data'!AF40</f>
        <v>1</v>
      </c>
      <c r="AH74" s="262">
        <f>'Concessions data'!AG40</f>
        <v>0</v>
      </c>
      <c r="AI74" s="262">
        <f>'Concessions data'!AH40</f>
        <v>1</v>
      </c>
      <c r="AJ74" s="262">
        <f>'Concessions data'!AI40</f>
        <v>1</v>
      </c>
      <c r="AK74" s="265">
        <f>'Concessions data'!AJ40</f>
        <v>0</v>
      </c>
    </row>
    <row r="75" spans="3:37" ht="14.25" x14ac:dyDescent="0.2">
      <c r="C75" s="264" t="str">
        <f>'Concessions data'!B43</f>
        <v>Rec war disablement pension</v>
      </c>
      <c r="D75" s="262" t="str">
        <f>'Concessions data'!C43</f>
        <v>Reduced</v>
      </c>
      <c r="E75" s="262"/>
      <c r="F75" s="262">
        <f>'Concessions data'!E43</f>
        <v>1</v>
      </c>
      <c r="G75" s="262">
        <f>'Concessions data'!F43</f>
        <v>0</v>
      </c>
      <c r="H75" s="262">
        <f>'Concessions data'!G43</f>
        <v>0</v>
      </c>
      <c r="I75" s="262">
        <f>'Concessions data'!H43</f>
        <v>0</v>
      </c>
      <c r="J75" s="262">
        <f>'Concessions data'!I43</f>
        <v>1</v>
      </c>
      <c r="K75" s="262">
        <f>'Concessions data'!J43</f>
        <v>0</v>
      </c>
      <c r="L75" s="262">
        <f>'Concessions data'!K43</f>
        <v>1</v>
      </c>
      <c r="M75" s="262">
        <f>'Concessions data'!L43</f>
        <v>1</v>
      </c>
      <c r="N75" s="262">
        <f>'Concessions data'!M43</f>
        <v>0</v>
      </c>
      <c r="O75" s="262">
        <f>'Concessions data'!N43</f>
        <v>1</v>
      </c>
      <c r="P75" s="262">
        <f>'Concessions data'!O43</f>
        <v>1</v>
      </c>
      <c r="Q75" s="262">
        <f>'Concessions data'!P43</f>
        <v>1</v>
      </c>
      <c r="R75" s="262">
        <f>'Concessions data'!Q43</f>
        <v>0</v>
      </c>
      <c r="S75" s="262">
        <f>'Concessions data'!R43</f>
        <v>1</v>
      </c>
      <c r="T75" s="262">
        <f>'Concessions data'!S43</f>
        <v>1</v>
      </c>
      <c r="U75" s="262">
        <f>'Concessions data'!T43</f>
        <v>0</v>
      </c>
      <c r="V75" s="262">
        <f>'Concessions data'!U43</f>
        <v>1</v>
      </c>
      <c r="W75" s="262">
        <f>'Concessions data'!V43</f>
        <v>0</v>
      </c>
      <c r="X75" s="262">
        <f>'Concessions data'!W43</f>
        <v>1</v>
      </c>
      <c r="Y75" s="262">
        <f>'Concessions data'!X43</f>
        <v>0</v>
      </c>
      <c r="Z75" s="262">
        <f>'Concessions data'!Y43</f>
        <v>0</v>
      </c>
      <c r="AA75" s="262">
        <f>'Concessions data'!Z43</f>
        <v>1</v>
      </c>
      <c r="AB75" s="262">
        <f>'Concessions data'!AA43</f>
        <v>1</v>
      </c>
      <c r="AC75" s="262">
        <f>'Concessions data'!AB43</f>
        <v>1</v>
      </c>
      <c r="AD75" s="262">
        <f>'Concessions data'!AC43</f>
        <v>0</v>
      </c>
      <c r="AE75" s="262">
        <f>'Concessions data'!AD43</f>
        <v>0</v>
      </c>
      <c r="AF75" s="262">
        <f>'Concessions data'!AE43</f>
        <v>0</v>
      </c>
      <c r="AG75" s="262">
        <f>'Concessions data'!AF43</f>
        <v>1</v>
      </c>
      <c r="AH75" s="262">
        <f>'Concessions data'!AG43</f>
        <v>0</v>
      </c>
      <c r="AI75" s="262">
        <f>'Concessions data'!AH43</f>
        <v>1</v>
      </c>
      <c r="AJ75" s="262">
        <f>'Concessions data'!AI43</f>
        <v>1</v>
      </c>
      <c r="AK75" s="265">
        <f>'Concessions data'!AJ43</f>
        <v>1</v>
      </c>
    </row>
    <row r="76" spans="3:37" ht="14.25" x14ac:dyDescent="0.2">
      <c r="C76" s="264" t="str">
        <f>'Concessions data'!B46</f>
        <v>Armed forces</v>
      </c>
      <c r="D76" s="262" t="str">
        <f>'Concessions data'!C46</f>
        <v>Reduced</v>
      </c>
      <c r="E76" s="262"/>
      <c r="F76" s="262">
        <f>'Concessions data'!E46</f>
        <v>1</v>
      </c>
      <c r="G76" s="262">
        <f>'Concessions data'!F46</f>
        <v>0</v>
      </c>
      <c r="H76" s="262">
        <f>'Concessions data'!G46</f>
        <v>0</v>
      </c>
      <c r="I76" s="262">
        <f>'Concessions data'!H46</f>
        <v>0</v>
      </c>
      <c r="J76" s="262">
        <f>'Concessions data'!I46</f>
        <v>0</v>
      </c>
      <c r="K76" s="262">
        <f>'Concessions data'!J46</f>
        <v>1</v>
      </c>
      <c r="L76" s="262">
        <f>'Concessions data'!K46</f>
        <v>0</v>
      </c>
      <c r="M76" s="262">
        <f>'Concessions data'!L46</f>
        <v>0</v>
      </c>
      <c r="N76" s="262">
        <f>'Concessions data'!M46</f>
        <v>0</v>
      </c>
      <c r="O76" s="262">
        <f>'Concessions data'!N46</f>
        <v>1</v>
      </c>
      <c r="P76" s="262">
        <f>'Concessions data'!O46</f>
        <v>0</v>
      </c>
      <c r="Q76" s="262">
        <f>'Concessions data'!P46</f>
        <v>1</v>
      </c>
      <c r="R76" s="262">
        <f>'Concessions data'!Q46</f>
        <v>0</v>
      </c>
      <c r="S76" s="262">
        <f>'Concessions data'!R46</f>
        <v>0</v>
      </c>
      <c r="T76" s="262">
        <f>'Concessions data'!S46</f>
        <v>0</v>
      </c>
      <c r="U76" s="262">
        <f>'Concessions data'!T46</f>
        <v>0</v>
      </c>
      <c r="V76" s="262">
        <f>'Concessions data'!U46</f>
        <v>1</v>
      </c>
      <c r="W76" s="262">
        <f>'Concessions data'!V46</f>
        <v>0</v>
      </c>
      <c r="X76" s="262">
        <f>'Concessions data'!W46</f>
        <v>1</v>
      </c>
      <c r="Y76" s="262">
        <f>'Concessions data'!X46</f>
        <v>0</v>
      </c>
      <c r="Z76" s="262">
        <f>'Concessions data'!Y46</f>
        <v>0</v>
      </c>
      <c r="AA76" s="262">
        <f>'Concessions data'!Z46</f>
        <v>1</v>
      </c>
      <c r="AB76" s="262">
        <f>'Concessions data'!AA46</f>
        <v>0</v>
      </c>
      <c r="AC76" s="262">
        <f>'Concessions data'!AB46</f>
        <v>0</v>
      </c>
      <c r="AD76" s="262">
        <f>'Concessions data'!AC46</f>
        <v>0</v>
      </c>
      <c r="AE76" s="262">
        <f>'Concessions data'!AD46</f>
        <v>0</v>
      </c>
      <c r="AF76" s="262">
        <f>'Concessions data'!AE46</f>
        <v>0</v>
      </c>
      <c r="AG76" s="262">
        <f>'Concessions data'!AF46</f>
        <v>1</v>
      </c>
      <c r="AH76" s="262">
        <f>'Concessions data'!AG46</f>
        <v>0</v>
      </c>
      <c r="AI76" s="262">
        <f>'Concessions data'!AH46</f>
        <v>1</v>
      </c>
      <c r="AJ76" s="262">
        <f>'Concessions data'!AI46</f>
        <v>1</v>
      </c>
      <c r="AK76" s="265">
        <f>'Concessions data'!AJ46</f>
        <v>0</v>
      </c>
    </row>
    <row r="77" spans="3:37" ht="14.25" x14ac:dyDescent="0.2">
      <c r="C77" s="266" t="str">
        <f>'Concessions data'!B49</f>
        <v>elite athletes</v>
      </c>
      <c r="D77" s="267" t="str">
        <f>'Concessions data'!C49</f>
        <v>Reduced</v>
      </c>
      <c r="E77" s="267"/>
      <c r="F77" s="267">
        <f>'Concessions data'!E49</f>
        <v>1</v>
      </c>
      <c r="G77" s="267">
        <f>'Concessions data'!F49</f>
        <v>0</v>
      </c>
      <c r="H77" s="267">
        <f>'Concessions data'!G49</f>
        <v>0</v>
      </c>
      <c r="I77" s="267">
        <f>'Concessions data'!H49</f>
        <v>0</v>
      </c>
      <c r="J77" s="267">
        <f>'Concessions data'!I49</f>
        <v>0</v>
      </c>
      <c r="K77" s="267">
        <f>'Concessions data'!J49</f>
        <v>1</v>
      </c>
      <c r="L77" s="267">
        <f>'Concessions data'!K49</f>
        <v>0</v>
      </c>
      <c r="M77" s="267">
        <f>'Concessions data'!L49</f>
        <v>0</v>
      </c>
      <c r="N77" s="267">
        <f>'Concessions data'!M49</f>
        <v>0</v>
      </c>
      <c r="O77" s="267">
        <f>'Concessions data'!N49</f>
        <v>0</v>
      </c>
      <c r="P77" s="267">
        <f>'Concessions data'!O49</f>
        <v>0</v>
      </c>
      <c r="Q77" s="267">
        <f>'Concessions data'!P49</f>
        <v>0</v>
      </c>
      <c r="R77" s="267">
        <f>'Concessions data'!Q49</f>
        <v>0</v>
      </c>
      <c r="S77" s="267">
        <f>'Concessions data'!R49</f>
        <v>0</v>
      </c>
      <c r="T77" s="267">
        <f>'Concessions data'!S49</f>
        <v>0</v>
      </c>
      <c r="U77" s="267">
        <f>'Concessions data'!T49</f>
        <v>0</v>
      </c>
      <c r="V77" s="267">
        <f>'Concessions data'!U49</f>
        <v>0</v>
      </c>
      <c r="W77" s="267">
        <f>'Concessions data'!V49</f>
        <v>0</v>
      </c>
      <c r="X77" s="267">
        <f>'Concessions data'!W49</f>
        <v>0</v>
      </c>
      <c r="Y77" s="267">
        <f>'Concessions data'!X49</f>
        <v>0</v>
      </c>
      <c r="Z77" s="267">
        <f>'Concessions data'!Y49</f>
        <v>0</v>
      </c>
      <c r="AA77" s="267">
        <f>'Concessions data'!Z49</f>
        <v>1</v>
      </c>
      <c r="AB77" s="267">
        <f>'Concessions data'!AA49</f>
        <v>0</v>
      </c>
      <c r="AC77" s="267">
        <f>'Concessions data'!AB49</f>
        <v>0</v>
      </c>
      <c r="AD77" s="267">
        <f>'Concessions data'!AC49</f>
        <v>0</v>
      </c>
      <c r="AE77" s="267">
        <f>'Concessions data'!AD49</f>
        <v>0</v>
      </c>
      <c r="AF77" s="267">
        <f>'Concessions data'!AE49</f>
        <v>0</v>
      </c>
      <c r="AG77" s="267">
        <f>'Concessions data'!AF49</f>
        <v>1</v>
      </c>
      <c r="AH77" s="267">
        <f>'Concessions data'!AG49</f>
        <v>0</v>
      </c>
      <c r="AI77" s="267">
        <f>'Concessions data'!AH49</f>
        <v>0</v>
      </c>
      <c r="AJ77" s="267">
        <f>'Concessions data'!AI49</f>
        <v>1</v>
      </c>
      <c r="AK77" s="268">
        <f>'Concessions data'!AJ49</f>
        <v>0</v>
      </c>
    </row>
    <row r="78" spans="3:37" x14ac:dyDescent="0.2"/>
    <row r="79" spans="3:37" x14ac:dyDescent="0.2"/>
    <row r="80" spans="3:37" x14ac:dyDescent="0.2"/>
    <row r="81" spans="2:37" x14ac:dyDescent="0.2"/>
    <row r="82" spans="2:37" x14ac:dyDescent="0.2">
      <c r="C82" s="16" t="s">
        <v>469</v>
      </c>
    </row>
    <row r="83" spans="2:37" ht="30" x14ac:dyDescent="0.2">
      <c r="B83" s="249" t="s">
        <v>373</v>
      </c>
      <c r="C83" s="249" t="s">
        <v>370</v>
      </c>
      <c r="D83" s="249" t="s">
        <v>369</v>
      </c>
      <c r="E83" s="249" t="s">
        <v>0</v>
      </c>
      <c r="F83" s="249" t="s">
        <v>3</v>
      </c>
      <c r="G83" s="249" t="s">
        <v>4</v>
      </c>
      <c r="H83" s="249" t="s">
        <v>5</v>
      </c>
      <c r="I83" s="249" t="s">
        <v>6</v>
      </c>
      <c r="J83" s="249" t="s">
        <v>7</v>
      </c>
      <c r="K83" s="249" t="s">
        <v>8</v>
      </c>
      <c r="L83" s="249" t="s">
        <v>9</v>
      </c>
      <c r="M83" s="249" t="s">
        <v>10</v>
      </c>
      <c r="N83" s="249" t="s">
        <v>11</v>
      </c>
      <c r="O83" s="249" t="s">
        <v>12</v>
      </c>
      <c r="P83" s="249" t="s">
        <v>13</v>
      </c>
      <c r="Q83" s="249" t="s">
        <v>14</v>
      </c>
      <c r="R83" s="249" t="s">
        <v>15</v>
      </c>
      <c r="S83" s="249" t="s">
        <v>16</v>
      </c>
      <c r="T83" s="249" t="s">
        <v>17</v>
      </c>
      <c r="U83" s="249" t="s">
        <v>18</v>
      </c>
      <c r="V83" s="249" t="s">
        <v>19</v>
      </c>
      <c r="W83" s="249" t="s">
        <v>20</v>
      </c>
      <c r="X83" s="249" t="s">
        <v>21</v>
      </c>
      <c r="Y83" s="249" t="s">
        <v>22</v>
      </c>
      <c r="Z83" s="249" t="s">
        <v>23</v>
      </c>
      <c r="AA83" s="249" t="s">
        <v>24</v>
      </c>
      <c r="AB83" s="249" t="s">
        <v>25</v>
      </c>
      <c r="AC83" s="249" t="s">
        <v>99</v>
      </c>
      <c r="AD83" s="249" t="s">
        <v>26</v>
      </c>
      <c r="AE83" s="249" t="s">
        <v>27</v>
      </c>
      <c r="AF83" s="249" t="s">
        <v>28</v>
      </c>
      <c r="AG83" s="249" t="s">
        <v>29</v>
      </c>
      <c r="AH83" s="249" t="s">
        <v>30</v>
      </c>
      <c r="AI83" s="249" t="s">
        <v>31</v>
      </c>
      <c r="AJ83" s="249" t="s">
        <v>32</v>
      </c>
      <c r="AK83" s="263" t="s">
        <v>33</v>
      </c>
    </row>
    <row r="84" spans="2:37" ht="14.25" x14ac:dyDescent="0.2">
      <c r="B84" s="264" t="s">
        <v>374</v>
      </c>
      <c r="C84" s="262" t="s">
        <v>43</v>
      </c>
      <c r="D84" s="262" t="s">
        <v>72</v>
      </c>
      <c r="E84" s="262">
        <f t="shared" ref="E84:E115" si="0">SUM(F84:AK84)</f>
        <v>0</v>
      </c>
      <c r="F84" s="262">
        <f>IF(F27=0,F45,0)</f>
        <v>0</v>
      </c>
      <c r="G84" s="262">
        <f t="shared" ref="F84:AK84" si="1">IF(G27=0,G45,0)</f>
        <v>0</v>
      </c>
      <c r="H84" s="262">
        <f t="shared" si="1"/>
        <v>0</v>
      </c>
      <c r="I84" s="262">
        <f t="shared" si="1"/>
        <v>0</v>
      </c>
      <c r="J84" s="262">
        <f t="shared" si="1"/>
        <v>0</v>
      </c>
      <c r="K84" s="262">
        <f t="shared" si="1"/>
        <v>0</v>
      </c>
      <c r="L84" s="262">
        <f t="shared" si="1"/>
        <v>0</v>
      </c>
      <c r="M84" s="262">
        <f t="shared" si="1"/>
        <v>0</v>
      </c>
      <c r="N84" s="262">
        <f t="shared" si="1"/>
        <v>0</v>
      </c>
      <c r="O84" s="262">
        <f t="shared" si="1"/>
        <v>0</v>
      </c>
      <c r="P84" s="262">
        <f t="shared" si="1"/>
        <v>0</v>
      </c>
      <c r="Q84" s="262">
        <f t="shared" si="1"/>
        <v>0</v>
      </c>
      <c r="R84" s="262">
        <f t="shared" si="1"/>
        <v>0</v>
      </c>
      <c r="S84" s="262">
        <f t="shared" si="1"/>
        <v>0</v>
      </c>
      <c r="T84" s="262">
        <f t="shared" si="1"/>
        <v>0</v>
      </c>
      <c r="U84" s="262">
        <f t="shared" si="1"/>
        <v>0</v>
      </c>
      <c r="V84" s="262">
        <f t="shared" si="1"/>
        <v>0</v>
      </c>
      <c r="W84" s="262">
        <f t="shared" si="1"/>
        <v>0</v>
      </c>
      <c r="X84" s="262">
        <f t="shared" si="1"/>
        <v>0</v>
      </c>
      <c r="Y84" s="262">
        <f t="shared" si="1"/>
        <v>0</v>
      </c>
      <c r="Z84" s="262">
        <f t="shared" si="1"/>
        <v>0</v>
      </c>
      <c r="AA84" s="262">
        <f t="shared" si="1"/>
        <v>0</v>
      </c>
      <c r="AB84" s="262">
        <f t="shared" si="1"/>
        <v>0</v>
      </c>
      <c r="AC84" s="262">
        <f t="shared" si="1"/>
        <v>0</v>
      </c>
      <c r="AD84" s="262">
        <f t="shared" si="1"/>
        <v>0</v>
      </c>
      <c r="AE84" s="262">
        <f t="shared" si="1"/>
        <v>0</v>
      </c>
      <c r="AF84" s="262">
        <f t="shared" si="1"/>
        <v>0</v>
      </c>
      <c r="AG84" s="262">
        <f t="shared" si="1"/>
        <v>0</v>
      </c>
      <c r="AH84" s="262">
        <f t="shared" si="1"/>
        <v>0</v>
      </c>
      <c r="AI84" s="262">
        <f t="shared" si="1"/>
        <v>0</v>
      </c>
      <c r="AJ84" s="262">
        <f t="shared" si="1"/>
        <v>0</v>
      </c>
      <c r="AK84" s="265">
        <f t="shared" si="1"/>
        <v>0</v>
      </c>
    </row>
    <row r="85" spans="2:37" ht="14.25" x14ac:dyDescent="0.2">
      <c r="B85" s="264" t="s">
        <v>374</v>
      </c>
      <c r="C85" s="262" t="s">
        <v>366</v>
      </c>
      <c r="D85" s="262" t="s">
        <v>72</v>
      </c>
      <c r="E85" s="262">
        <f t="shared" si="0"/>
        <v>0</v>
      </c>
      <c r="F85" s="262">
        <f t="shared" ref="F85:AK85" si="2">IF(F28=0,F46,0)</f>
        <v>0</v>
      </c>
      <c r="G85" s="262">
        <f t="shared" si="2"/>
        <v>0</v>
      </c>
      <c r="H85" s="262">
        <f t="shared" si="2"/>
        <v>0</v>
      </c>
      <c r="I85" s="262">
        <f t="shared" si="2"/>
        <v>0</v>
      </c>
      <c r="J85" s="262">
        <f t="shared" si="2"/>
        <v>0</v>
      </c>
      <c r="K85" s="262">
        <f t="shared" si="2"/>
        <v>0</v>
      </c>
      <c r="L85" s="262">
        <f t="shared" si="2"/>
        <v>0</v>
      </c>
      <c r="M85" s="262">
        <f t="shared" si="2"/>
        <v>0</v>
      </c>
      <c r="N85" s="262">
        <f t="shared" si="2"/>
        <v>0</v>
      </c>
      <c r="O85" s="262">
        <f t="shared" si="2"/>
        <v>0</v>
      </c>
      <c r="P85" s="262">
        <f t="shared" si="2"/>
        <v>0</v>
      </c>
      <c r="Q85" s="262">
        <f t="shared" si="2"/>
        <v>0</v>
      </c>
      <c r="R85" s="262">
        <f t="shared" si="2"/>
        <v>0</v>
      </c>
      <c r="S85" s="262">
        <f t="shared" si="2"/>
        <v>0</v>
      </c>
      <c r="T85" s="262">
        <f t="shared" si="2"/>
        <v>0</v>
      </c>
      <c r="U85" s="262">
        <f t="shared" si="2"/>
        <v>0</v>
      </c>
      <c r="V85" s="262">
        <f t="shared" si="2"/>
        <v>0</v>
      </c>
      <c r="W85" s="262">
        <f t="shared" si="2"/>
        <v>0</v>
      </c>
      <c r="X85" s="262">
        <f t="shared" si="2"/>
        <v>0</v>
      </c>
      <c r="Y85" s="262">
        <f t="shared" si="2"/>
        <v>0</v>
      </c>
      <c r="Z85" s="262">
        <f t="shared" si="2"/>
        <v>0</v>
      </c>
      <c r="AA85" s="262">
        <f t="shared" si="2"/>
        <v>0</v>
      </c>
      <c r="AB85" s="262">
        <f t="shared" si="2"/>
        <v>0</v>
      </c>
      <c r="AC85" s="262">
        <f t="shared" si="2"/>
        <v>0</v>
      </c>
      <c r="AD85" s="262">
        <f t="shared" si="2"/>
        <v>0</v>
      </c>
      <c r="AE85" s="262">
        <f t="shared" si="2"/>
        <v>0</v>
      </c>
      <c r="AF85" s="262">
        <f t="shared" si="2"/>
        <v>0</v>
      </c>
      <c r="AG85" s="262">
        <f t="shared" si="2"/>
        <v>0</v>
      </c>
      <c r="AH85" s="262">
        <f t="shared" si="2"/>
        <v>0</v>
      </c>
      <c r="AI85" s="262">
        <f t="shared" si="2"/>
        <v>0</v>
      </c>
      <c r="AJ85" s="262">
        <f t="shared" si="2"/>
        <v>0</v>
      </c>
      <c r="AK85" s="265">
        <f t="shared" si="2"/>
        <v>0</v>
      </c>
    </row>
    <row r="86" spans="2:37" ht="14.25" x14ac:dyDescent="0.2">
      <c r="B86" s="264" t="s">
        <v>374</v>
      </c>
      <c r="C86" s="262" t="s">
        <v>40</v>
      </c>
      <c r="D86" s="262" t="s">
        <v>72</v>
      </c>
      <c r="E86" s="262">
        <f t="shared" si="0"/>
        <v>2</v>
      </c>
      <c r="F86" s="262">
        <f t="shared" ref="F86:AK86" si="3">IF(F29=0,F47,0)</f>
        <v>0</v>
      </c>
      <c r="G86" s="262">
        <f t="shared" si="3"/>
        <v>0</v>
      </c>
      <c r="H86" s="262">
        <f t="shared" si="3"/>
        <v>0</v>
      </c>
      <c r="I86" s="262">
        <f t="shared" si="3"/>
        <v>0</v>
      </c>
      <c r="J86" s="262">
        <f t="shared" si="3"/>
        <v>0</v>
      </c>
      <c r="K86" s="262">
        <f t="shared" si="3"/>
        <v>0</v>
      </c>
      <c r="L86" s="262">
        <f t="shared" si="3"/>
        <v>0</v>
      </c>
      <c r="M86" s="262">
        <f t="shared" si="3"/>
        <v>0</v>
      </c>
      <c r="N86" s="262">
        <f t="shared" si="3"/>
        <v>0</v>
      </c>
      <c r="O86" s="262">
        <f t="shared" si="3"/>
        <v>0</v>
      </c>
      <c r="P86" s="262">
        <f t="shared" si="3"/>
        <v>0</v>
      </c>
      <c r="Q86" s="262">
        <f t="shared" si="3"/>
        <v>0</v>
      </c>
      <c r="R86" s="262">
        <f t="shared" si="3"/>
        <v>0</v>
      </c>
      <c r="S86" s="262">
        <f t="shared" si="3"/>
        <v>0</v>
      </c>
      <c r="T86" s="262">
        <f t="shared" si="3"/>
        <v>0</v>
      </c>
      <c r="U86" s="262">
        <f t="shared" si="3"/>
        <v>0</v>
      </c>
      <c r="V86" s="262">
        <f t="shared" si="3"/>
        <v>0</v>
      </c>
      <c r="W86" s="262">
        <f t="shared" si="3"/>
        <v>0</v>
      </c>
      <c r="X86" s="262">
        <f t="shared" si="3"/>
        <v>1</v>
      </c>
      <c r="Y86" s="262">
        <f t="shared" si="3"/>
        <v>0</v>
      </c>
      <c r="Z86" s="262">
        <f t="shared" si="3"/>
        <v>0</v>
      </c>
      <c r="AA86" s="262">
        <f t="shared" si="3"/>
        <v>0</v>
      </c>
      <c r="AB86" s="262">
        <f t="shared" si="3"/>
        <v>0</v>
      </c>
      <c r="AC86" s="262">
        <f t="shared" si="3"/>
        <v>0</v>
      </c>
      <c r="AD86" s="262">
        <f t="shared" si="3"/>
        <v>0</v>
      </c>
      <c r="AE86" s="262">
        <f t="shared" si="3"/>
        <v>0</v>
      </c>
      <c r="AF86" s="262">
        <f t="shared" si="3"/>
        <v>0</v>
      </c>
      <c r="AG86" s="262">
        <f t="shared" si="3"/>
        <v>0</v>
      </c>
      <c r="AH86" s="262">
        <f t="shared" si="3"/>
        <v>1</v>
      </c>
      <c r="AI86" s="262">
        <f t="shared" si="3"/>
        <v>0</v>
      </c>
      <c r="AJ86" s="262">
        <f t="shared" si="3"/>
        <v>0</v>
      </c>
      <c r="AK86" s="265">
        <f t="shared" si="3"/>
        <v>0</v>
      </c>
    </row>
    <row r="87" spans="2:37" ht="14.25" x14ac:dyDescent="0.2">
      <c r="B87" s="264" t="s">
        <v>374</v>
      </c>
      <c r="C87" s="262" t="s">
        <v>42</v>
      </c>
      <c r="D87" s="262" t="s">
        <v>72</v>
      </c>
      <c r="E87" s="262">
        <f t="shared" si="0"/>
        <v>0</v>
      </c>
      <c r="F87" s="262">
        <f t="shared" ref="F87:AK87" si="4">IF(F30=0,F48,0)</f>
        <v>0</v>
      </c>
      <c r="G87" s="262">
        <f t="shared" si="4"/>
        <v>0</v>
      </c>
      <c r="H87" s="262">
        <f t="shared" si="4"/>
        <v>0</v>
      </c>
      <c r="I87" s="262">
        <f t="shared" si="4"/>
        <v>0</v>
      </c>
      <c r="J87" s="262">
        <f t="shared" si="4"/>
        <v>0</v>
      </c>
      <c r="K87" s="262">
        <f t="shared" si="4"/>
        <v>0</v>
      </c>
      <c r="L87" s="262">
        <f t="shared" si="4"/>
        <v>0</v>
      </c>
      <c r="M87" s="262">
        <f t="shared" si="4"/>
        <v>0</v>
      </c>
      <c r="N87" s="262">
        <f t="shared" si="4"/>
        <v>0</v>
      </c>
      <c r="O87" s="262">
        <f t="shared" si="4"/>
        <v>0</v>
      </c>
      <c r="P87" s="262">
        <f t="shared" si="4"/>
        <v>0</v>
      </c>
      <c r="Q87" s="262">
        <f t="shared" si="4"/>
        <v>0</v>
      </c>
      <c r="R87" s="262">
        <f t="shared" si="4"/>
        <v>0</v>
      </c>
      <c r="S87" s="262">
        <f t="shared" si="4"/>
        <v>0</v>
      </c>
      <c r="T87" s="262">
        <f t="shared" si="4"/>
        <v>0</v>
      </c>
      <c r="U87" s="262">
        <f t="shared" si="4"/>
        <v>0</v>
      </c>
      <c r="V87" s="262">
        <f t="shared" si="4"/>
        <v>0</v>
      </c>
      <c r="W87" s="262">
        <f t="shared" si="4"/>
        <v>0</v>
      </c>
      <c r="X87" s="262">
        <f t="shared" si="4"/>
        <v>0</v>
      </c>
      <c r="Y87" s="262">
        <f t="shared" si="4"/>
        <v>0</v>
      </c>
      <c r="Z87" s="262">
        <f t="shared" si="4"/>
        <v>0</v>
      </c>
      <c r="AA87" s="262">
        <f t="shared" si="4"/>
        <v>0</v>
      </c>
      <c r="AB87" s="262">
        <f t="shared" si="4"/>
        <v>0</v>
      </c>
      <c r="AC87" s="262">
        <f t="shared" si="4"/>
        <v>0</v>
      </c>
      <c r="AD87" s="262">
        <f t="shared" si="4"/>
        <v>0</v>
      </c>
      <c r="AE87" s="262">
        <f t="shared" si="4"/>
        <v>0</v>
      </c>
      <c r="AF87" s="262">
        <f t="shared" si="4"/>
        <v>0</v>
      </c>
      <c r="AG87" s="262">
        <f t="shared" si="4"/>
        <v>0</v>
      </c>
      <c r="AH87" s="262">
        <f t="shared" si="4"/>
        <v>0</v>
      </c>
      <c r="AI87" s="262">
        <f t="shared" si="4"/>
        <v>0</v>
      </c>
      <c r="AJ87" s="262">
        <f t="shared" si="4"/>
        <v>0</v>
      </c>
      <c r="AK87" s="265">
        <f t="shared" si="4"/>
        <v>0</v>
      </c>
    </row>
    <row r="88" spans="2:37" ht="14.25" x14ac:dyDescent="0.2">
      <c r="B88" s="264" t="s">
        <v>374</v>
      </c>
      <c r="C88" s="262" t="s">
        <v>367</v>
      </c>
      <c r="D88" s="262" t="s">
        <v>72</v>
      </c>
      <c r="E88" s="262">
        <f t="shared" si="0"/>
        <v>0</v>
      </c>
      <c r="F88" s="262">
        <f t="shared" ref="F88:AK88" si="5">IF(F31=0,F49,0)</f>
        <v>0</v>
      </c>
      <c r="G88" s="262">
        <f t="shared" si="5"/>
        <v>0</v>
      </c>
      <c r="H88" s="262">
        <f t="shared" si="5"/>
        <v>0</v>
      </c>
      <c r="I88" s="262">
        <f t="shared" si="5"/>
        <v>0</v>
      </c>
      <c r="J88" s="262">
        <f t="shared" si="5"/>
        <v>0</v>
      </c>
      <c r="K88" s="262">
        <f t="shared" si="5"/>
        <v>0</v>
      </c>
      <c r="L88" s="262">
        <f t="shared" si="5"/>
        <v>0</v>
      </c>
      <c r="M88" s="262">
        <f t="shared" si="5"/>
        <v>0</v>
      </c>
      <c r="N88" s="262">
        <f t="shared" si="5"/>
        <v>0</v>
      </c>
      <c r="O88" s="262">
        <f t="shared" si="5"/>
        <v>0</v>
      </c>
      <c r="P88" s="262">
        <f t="shared" si="5"/>
        <v>0</v>
      </c>
      <c r="Q88" s="262">
        <f t="shared" si="5"/>
        <v>0</v>
      </c>
      <c r="R88" s="262">
        <f t="shared" si="5"/>
        <v>0</v>
      </c>
      <c r="S88" s="262">
        <f t="shared" si="5"/>
        <v>0</v>
      </c>
      <c r="T88" s="262">
        <f t="shared" si="5"/>
        <v>0</v>
      </c>
      <c r="U88" s="262">
        <f t="shared" si="5"/>
        <v>0</v>
      </c>
      <c r="V88" s="262">
        <f t="shared" si="5"/>
        <v>0</v>
      </c>
      <c r="W88" s="262">
        <f t="shared" si="5"/>
        <v>0</v>
      </c>
      <c r="X88" s="262">
        <f t="shared" si="5"/>
        <v>0</v>
      </c>
      <c r="Y88" s="262">
        <f t="shared" si="5"/>
        <v>0</v>
      </c>
      <c r="Z88" s="262">
        <f t="shared" si="5"/>
        <v>0</v>
      </c>
      <c r="AA88" s="262">
        <f t="shared" si="5"/>
        <v>0</v>
      </c>
      <c r="AB88" s="262">
        <f t="shared" si="5"/>
        <v>0</v>
      </c>
      <c r="AC88" s="262">
        <f t="shared" si="5"/>
        <v>0</v>
      </c>
      <c r="AD88" s="262">
        <f t="shared" si="5"/>
        <v>0</v>
      </c>
      <c r="AE88" s="262">
        <f t="shared" si="5"/>
        <v>0</v>
      </c>
      <c r="AF88" s="262">
        <f t="shared" si="5"/>
        <v>0</v>
      </c>
      <c r="AG88" s="262">
        <f t="shared" si="5"/>
        <v>0</v>
      </c>
      <c r="AH88" s="262">
        <f t="shared" si="5"/>
        <v>0</v>
      </c>
      <c r="AI88" s="262">
        <f t="shared" si="5"/>
        <v>0</v>
      </c>
      <c r="AJ88" s="262">
        <f t="shared" si="5"/>
        <v>0</v>
      </c>
      <c r="AK88" s="265">
        <f t="shared" si="5"/>
        <v>0</v>
      </c>
    </row>
    <row r="89" spans="2:37" ht="14.25" x14ac:dyDescent="0.2">
      <c r="B89" s="264" t="s">
        <v>374</v>
      </c>
      <c r="C89" s="262" t="s">
        <v>45</v>
      </c>
      <c r="D89" s="262" t="s">
        <v>72</v>
      </c>
      <c r="E89" s="262">
        <f t="shared" si="0"/>
        <v>0</v>
      </c>
      <c r="F89" s="262">
        <f t="shared" ref="F89:AK89" si="6">IF(F32=0,F50,0)</f>
        <v>0</v>
      </c>
      <c r="G89" s="262">
        <f t="shared" si="6"/>
        <v>0</v>
      </c>
      <c r="H89" s="262">
        <f t="shared" si="6"/>
        <v>0</v>
      </c>
      <c r="I89" s="262">
        <f t="shared" si="6"/>
        <v>0</v>
      </c>
      <c r="J89" s="262">
        <f t="shared" si="6"/>
        <v>0</v>
      </c>
      <c r="K89" s="262">
        <f t="shared" si="6"/>
        <v>0</v>
      </c>
      <c r="L89" s="262">
        <f t="shared" si="6"/>
        <v>0</v>
      </c>
      <c r="M89" s="262">
        <f t="shared" si="6"/>
        <v>0</v>
      </c>
      <c r="N89" s="262">
        <f t="shared" si="6"/>
        <v>0</v>
      </c>
      <c r="O89" s="262">
        <f t="shared" si="6"/>
        <v>0</v>
      </c>
      <c r="P89" s="262">
        <f t="shared" si="6"/>
        <v>0</v>
      </c>
      <c r="Q89" s="262">
        <f t="shared" si="6"/>
        <v>0</v>
      </c>
      <c r="R89" s="262">
        <f t="shared" si="6"/>
        <v>0</v>
      </c>
      <c r="S89" s="262">
        <f t="shared" si="6"/>
        <v>0</v>
      </c>
      <c r="T89" s="262">
        <f t="shared" si="6"/>
        <v>0</v>
      </c>
      <c r="U89" s="262">
        <f t="shared" si="6"/>
        <v>0</v>
      </c>
      <c r="V89" s="262">
        <f t="shared" si="6"/>
        <v>0</v>
      </c>
      <c r="W89" s="262">
        <f t="shared" si="6"/>
        <v>0</v>
      </c>
      <c r="X89" s="262">
        <f t="shared" si="6"/>
        <v>0</v>
      </c>
      <c r="Y89" s="262">
        <f t="shared" si="6"/>
        <v>0</v>
      </c>
      <c r="Z89" s="262">
        <f t="shared" si="6"/>
        <v>0</v>
      </c>
      <c r="AA89" s="262">
        <f t="shared" si="6"/>
        <v>0</v>
      </c>
      <c r="AB89" s="262">
        <f t="shared" si="6"/>
        <v>0</v>
      </c>
      <c r="AC89" s="262">
        <f t="shared" si="6"/>
        <v>0</v>
      </c>
      <c r="AD89" s="262">
        <f t="shared" si="6"/>
        <v>0</v>
      </c>
      <c r="AE89" s="262">
        <f t="shared" si="6"/>
        <v>0</v>
      </c>
      <c r="AF89" s="262">
        <f t="shared" si="6"/>
        <v>0</v>
      </c>
      <c r="AG89" s="262">
        <f t="shared" si="6"/>
        <v>0</v>
      </c>
      <c r="AH89" s="262">
        <f t="shared" si="6"/>
        <v>0</v>
      </c>
      <c r="AI89" s="262">
        <f t="shared" si="6"/>
        <v>0</v>
      </c>
      <c r="AJ89" s="262">
        <f t="shared" si="6"/>
        <v>0</v>
      </c>
      <c r="AK89" s="265">
        <f t="shared" si="6"/>
        <v>0</v>
      </c>
    </row>
    <row r="90" spans="2:37" ht="14.25" x14ac:dyDescent="0.2">
      <c r="B90" s="264" t="s">
        <v>374</v>
      </c>
      <c r="C90" s="262" t="s">
        <v>46</v>
      </c>
      <c r="D90" s="262" t="s">
        <v>72</v>
      </c>
      <c r="E90" s="262">
        <f t="shared" si="0"/>
        <v>0</v>
      </c>
      <c r="F90" s="262">
        <f t="shared" ref="F90:AK90" si="7">IF(F33=0,F51,0)</f>
        <v>0</v>
      </c>
      <c r="G90" s="262">
        <f t="shared" si="7"/>
        <v>0</v>
      </c>
      <c r="H90" s="262">
        <f t="shared" si="7"/>
        <v>0</v>
      </c>
      <c r="I90" s="262">
        <f t="shared" si="7"/>
        <v>0</v>
      </c>
      <c r="J90" s="262">
        <f t="shared" si="7"/>
        <v>0</v>
      </c>
      <c r="K90" s="262">
        <f t="shared" si="7"/>
        <v>0</v>
      </c>
      <c r="L90" s="262">
        <f t="shared" si="7"/>
        <v>0</v>
      </c>
      <c r="M90" s="262">
        <f t="shared" si="7"/>
        <v>0</v>
      </c>
      <c r="N90" s="262">
        <f t="shared" si="7"/>
        <v>0</v>
      </c>
      <c r="O90" s="262">
        <f t="shared" si="7"/>
        <v>0</v>
      </c>
      <c r="P90" s="262">
        <f t="shared" si="7"/>
        <v>0</v>
      </c>
      <c r="Q90" s="262">
        <f t="shared" si="7"/>
        <v>0</v>
      </c>
      <c r="R90" s="262">
        <f t="shared" si="7"/>
        <v>0</v>
      </c>
      <c r="S90" s="262">
        <f t="shared" si="7"/>
        <v>0</v>
      </c>
      <c r="T90" s="262">
        <f t="shared" si="7"/>
        <v>0</v>
      </c>
      <c r="U90" s="262">
        <f t="shared" si="7"/>
        <v>0</v>
      </c>
      <c r="V90" s="262">
        <f t="shared" si="7"/>
        <v>0</v>
      </c>
      <c r="W90" s="262">
        <f t="shared" si="7"/>
        <v>0</v>
      </c>
      <c r="X90" s="262">
        <f t="shared" si="7"/>
        <v>0</v>
      </c>
      <c r="Y90" s="262">
        <f t="shared" si="7"/>
        <v>0</v>
      </c>
      <c r="Z90" s="262">
        <f t="shared" si="7"/>
        <v>0</v>
      </c>
      <c r="AA90" s="262">
        <f t="shared" si="7"/>
        <v>0</v>
      </c>
      <c r="AB90" s="262">
        <f t="shared" si="7"/>
        <v>0</v>
      </c>
      <c r="AC90" s="262">
        <f t="shared" si="7"/>
        <v>0</v>
      </c>
      <c r="AD90" s="262">
        <f t="shared" si="7"/>
        <v>0</v>
      </c>
      <c r="AE90" s="262">
        <f t="shared" si="7"/>
        <v>0</v>
      </c>
      <c r="AF90" s="262">
        <f t="shared" si="7"/>
        <v>0</v>
      </c>
      <c r="AG90" s="262">
        <f t="shared" si="7"/>
        <v>0</v>
      </c>
      <c r="AH90" s="262">
        <f t="shared" si="7"/>
        <v>0</v>
      </c>
      <c r="AI90" s="262">
        <f t="shared" si="7"/>
        <v>0</v>
      </c>
      <c r="AJ90" s="262">
        <f t="shared" si="7"/>
        <v>0</v>
      </c>
      <c r="AK90" s="265">
        <f t="shared" si="7"/>
        <v>0</v>
      </c>
    </row>
    <row r="91" spans="2:37" ht="14.25" x14ac:dyDescent="0.2">
      <c r="B91" s="264" t="s">
        <v>374</v>
      </c>
      <c r="C91" s="262" t="s">
        <v>44</v>
      </c>
      <c r="D91" s="262" t="s">
        <v>72</v>
      </c>
      <c r="E91" s="262">
        <f t="shared" si="0"/>
        <v>0</v>
      </c>
      <c r="F91" s="262">
        <f t="shared" ref="F91:AK91" si="8">IF(F34=0,F52,0)</f>
        <v>0</v>
      </c>
      <c r="G91" s="262">
        <f t="shared" si="8"/>
        <v>0</v>
      </c>
      <c r="H91" s="262">
        <f t="shared" si="8"/>
        <v>0</v>
      </c>
      <c r="I91" s="262">
        <f t="shared" si="8"/>
        <v>0</v>
      </c>
      <c r="J91" s="262">
        <f t="shared" si="8"/>
        <v>0</v>
      </c>
      <c r="K91" s="262">
        <f t="shared" si="8"/>
        <v>0</v>
      </c>
      <c r="L91" s="262">
        <f t="shared" si="8"/>
        <v>0</v>
      </c>
      <c r="M91" s="262">
        <f t="shared" si="8"/>
        <v>0</v>
      </c>
      <c r="N91" s="262">
        <f t="shared" si="8"/>
        <v>0</v>
      </c>
      <c r="O91" s="262">
        <f t="shared" si="8"/>
        <v>0</v>
      </c>
      <c r="P91" s="262">
        <f t="shared" si="8"/>
        <v>0</v>
      </c>
      <c r="Q91" s="262">
        <f t="shared" si="8"/>
        <v>0</v>
      </c>
      <c r="R91" s="262">
        <f t="shared" si="8"/>
        <v>0</v>
      </c>
      <c r="S91" s="262">
        <f t="shared" si="8"/>
        <v>0</v>
      </c>
      <c r="T91" s="262">
        <f t="shared" si="8"/>
        <v>0</v>
      </c>
      <c r="U91" s="262">
        <f t="shared" si="8"/>
        <v>0</v>
      </c>
      <c r="V91" s="262">
        <f t="shared" si="8"/>
        <v>0</v>
      </c>
      <c r="W91" s="262">
        <f t="shared" si="8"/>
        <v>0</v>
      </c>
      <c r="X91" s="262">
        <f t="shared" si="8"/>
        <v>0</v>
      </c>
      <c r="Y91" s="262">
        <f t="shared" si="8"/>
        <v>0</v>
      </c>
      <c r="Z91" s="262">
        <f t="shared" si="8"/>
        <v>0</v>
      </c>
      <c r="AA91" s="262">
        <f t="shared" si="8"/>
        <v>0</v>
      </c>
      <c r="AB91" s="262">
        <f t="shared" si="8"/>
        <v>0</v>
      </c>
      <c r="AC91" s="262">
        <f t="shared" si="8"/>
        <v>0</v>
      </c>
      <c r="AD91" s="262">
        <f t="shared" si="8"/>
        <v>0</v>
      </c>
      <c r="AE91" s="262">
        <f t="shared" si="8"/>
        <v>0</v>
      </c>
      <c r="AF91" s="262">
        <f t="shared" si="8"/>
        <v>0</v>
      </c>
      <c r="AG91" s="262">
        <f t="shared" si="8"/>
        <v>0</v>
      </c>
      <c r="AH91" s="262">
        <f t="shared" si="8"/>
        <v>0</v>
      </c>
      <c r="AI91" s="262">
        <f t="shared" si="8"/>
        <v>0</v>
      </c>
      <c r="AJ91" s="262">
        <f t="shared" si="8"/>
        <v>0</v>
      </c>
      <c r="AK91" s="265">
        <f t="shared" si="8"/>
        <v>0</v>
      </c>
    </row>
    <row r="92" spans="2:37" ht="14.25" x14ac:dyDescent="0.2">
      <c r="B92" s="264" t="s">
        <v>374</v>
      </c>
      <c r="C92" s="262" t="s">
        <v>41</v>
      </c>
      <c r="D92" s="262" t="s">
        <v>72</v>
      </c>
      <c r="E92" s="262">
        <f t="shared" si="0"/>
        <v>0</v>
      </c>
      <c r="F92" s="262">
        <f t="shared" ref="F92:AK92" si="9">IF(F35=0,F53,0)</f>
        <v>0</v>
      </c>
      <c r="G92" s="262">
        <f t="shared" si="9"/>
        <v>0</v>
      </c>
      <c r="H92" s="262">
        <f t="shared" si="9"/>
        <v>0</v>
      </c>
      <c r="I92" s="262">
        <f t="shared" si="9"/>
        <v>0</v>
      </c>
      <c r="J92" s="262">
        <f t="shared" si="9"/>
        <v>0</v>
      </c>
      <c r="K92" s="262">
        <f t="shared" si="9"/>
        <v>0</v>
      </c>
      <c r="L92" s="262">
        <f t="shared" si="9"/>
        <v>0</v>
      </c>
      <c r="M92" s="262">
        <f t="shared" si="9"/>
        <v>0</v>
      </c>
      <c r="N92" s="262">
        <f t="shared" si="9"/>
        <v>0</v>
      </c>
      <c r="O92" s="262">
        <f t="shared" si="9"/>
        <v>0</v>
      </c>
      <c r="P92" s="262">
        <f t="shared" si="9"/>
        <v>0</v>
      </c>
      <c r="Q92" s="262">
        <f t="shared" si="9"/>
        <v>0</v>
      </c>
      <c r="R92" s="262">
        <f t="shared" si="9"/>
        <v>0</v>
      </c>
      <c r="S92" s="262">
        <f t="shared" si="9"/>
        <v>0</v>
      </c>
      <c r="T92" s="262">
        <f t="shared" si="9"/>
        <v>0</v>
      </c>
      <c r="U92" s="262">
        <f t="shared" si="9"/>
        <v>0</v>
      </c>
      <c r="V92" s="262">
        <f t="shared" si="9"/>
        <v>0</v>
      </c>
      <c r="W92" s="262">
        <f t="shared" si="9"/>
        <v>0</v>
      </c>
      <c r="X92" s="262">
        <f t="shared" si="9"/>
        <v>0</v>
      </c>
      <c r="Y92" s="262">
        <f t="shared" si="9"/>
        <v>0</v>
      </c>
      <c r="Z92" s="262">
        <f t="shared" si="9"/>
        <v>0</v>
      </c>
      <c r="AA92" s="262">
        <f t="shared" si="9"/>
        <v>0</v>
      </c>
      <c r="AB92" s="262">
        <f t="shared" si="9"/>
        <v>0</v>
      </c>
      <c r="AC92" s="262">
        <f t="shared" si="9"/>
        <v>0</v>
      </c>
      <c r="AD92" s="262">
        <f t="shared" si="9"/>
        <v>0</v>
      </c>
      <c r="AE92" s="262">
        <f t="shared" si="9"/>
        <v>0</v>
      </c>
      <c r="AF92" s="262">
        <f t="shared" si="9"/>
        <v>0</v>
      </c>
      <c r="AG92" s="262">
        <f t="shared" si="9"/>
        <v>0</v>
      </c>
      <c r="AH92" s="262">
        <f t="shared" si="9"/>
        <v>0</v>
      </c>
      <c r="AI92" s="262">
        <f t="shared" si="9"/>
        <v>0</v>
      </c>
      <c r="AJ92" s="262">
        <f t="shared" si="9"/>
        <v>0</v>
      </c>
      <c r="AK92" s="265">
        <f t="shared" si="9"/>
        <v>0</v>
      </c>
    </row>
    <row r="93" spans="2:37" ht="14.25" x14ac:dyDescent="0.2">
      <c r="B93" s="264" t="s">
        <v>374</v>
      </c>
      <c r="C93" s="262" t="s">
        <v>368</v>
      </c>
      <c r="D93" s="262" t="s">
        <v>72</v>
      </c>
      <c r="E93" s="262">
        <f t="shared" si="0"/>
        <v>0</v>
      </c>
      <c r="F93" s="262">
        <f t="shared" ref="F93:AK93" si="10">IF(F36=0,F54,0)</f>
        <v>0</v>
      </c>
      <c r="G93" s="262">
        <f t="shared" si="10"/>
        <v>0</v>
      </c>
      <c r="H93" s="262">
        <f t="shared" si="10"/>
        <v>0</v>
      </c>
      <c r="I93" s="262">
        <f t="shared" si="10"/>
        <v>0</v>
      </c>
      <c r="J93" s="262">
        <f t="shared" si="10"/>
        <v>0</v>
      </c>
      <c r="K93" s="262">
        <f t="shared" si="10"/>
        <v>0</v>
      </c>
      <c r="L93" s="262">
        <f t="shared" si="10"/>
        <v>0</v>
      </c>
      <c r="M93" s="262">
        <f t="shared" si="10"/>
        <v>0</v>
      </c>
      <c r="N93" s="262">
        <f t="shared" si="10"/>
        <v>0</v>
      </c>
      <c r="O93" s="262">
        <f t="shared" si="10"/>
        <v>0</v>
      </c>
      <c r="P93" s="262">
        <f t="shared" si="10"/>
        <v>0</v>
      </c>
      <c r="Q93" s="262">
        <f t="shared" si="10"/>
        <v>0</v>
      </c>
      <c r="R93" s="262">
        <f t="shared" si="10"/>
        <v>0</v>
      </c>
      <c r="S93" s="262">
        <f t="shared" si="10"/>
        <v>0</v>
      </c>
      <c r="T93" s="262">
        <f t="shared" si="10"/>
        <v>0</v>
      </c>
      <c r="U93" s="262">
        <f t="shared" si="10"/>
        <v>0</v>
      </c>
      <c r="V93" s="262">
        <f t="shared" si="10"/>
        <v>0</v>
      </c>
      <c r="W93" s="262">
        <f t="shared" si="10"/>
        <v>0</v>
      </c>
      <c r="X93" s="262">
        <f t="shared" si="10"/>
        <v>0</v>
      </c>
      <c r="Y93" s="262">
        <f t="shared" si="10"/>
        <v>0</v>
      </c>
      <c r="Z93" s="262">
        <f t="shared" si="10"/>
        <v>0</v>
      </c>
      <c r="AA93" s="262">
        <f t="shared" si="10"/>
        <v>0</v>
      </c>
      <c r="AB93" s="262">
        <f t="shared" si="10"/>
        <v>0</v>
      </c>
      <c r="AC93" s="262">
        <f t="shared" si="10"/>
        <v>0</v>
      </c>
      <c r="AD93" s="262">
        <f t="shared" si="10"/>
        <v>0</v>
      </c>
      <c r="AE93" s="262">
        <f t="shared" si="10"/>
        <v>0</v>
      </c>
      <c r="AF93" s="262">
        <f t="shared" si="10"/>
        <v>0</v>
      </c>
      <c r="AG93" s="262">
        <f t="shared" si="10"/>
        <v>0</v>
      </c>
      <c r="AH93" s="262">
        <f t="shared" si="10"/>
        <v>0</v>
      </c>
      <c r="AI93" s="262">
        <f t="shared" si="10"/>
        <v>0</v>
      </c>
      <c r="AJ93" s="262">
        <f t="shared" si="10"/>
        <v>0</v>
      </c>
      <c r="AK93" s="265">
        <f t="shared" si="10"/>
        <v>0</v>
      </c>
    </row>
    <row r="94" spans="2:37" ht="14.25" x14ac:dyDescent="0.2">
      <c r="B94" s="264" t="s">
        <v>374</v>
      </c>
      <c r="C94" s="262" t="s">
        <v>103</v>
      </c>
      <c r="D94" s="262" t="s">
        <v>72</v>
      </c>
      <c r="E94" s="262">
        <f t="shared" si="0"/>
        <v>0</v>
      </c>
      <c r="F94" s="262">
        <f t="shared" ref="F94:AK94" si="11">IF(F37=0,F55,0)</f>
        <v>0</v>
      </c>
      <c r="G94" s="262">
        <f t="shared" si="11"/>
        <v>0</v>
      </c>
      <c r="H94" s="262">
        <f t="shared" si="11"/>
        <v>0</v>
      </c>
      <c r="I94" s="262">
        <f t="shared" si="11"/>
        <v>0</v>
      </c>
      <c r="J94" s="262">
        <f t="shared" si="11"/>
        <v>0</v>
      </c>
      <c r="K94" s="262">
        <f t="shared" si="11"/>
        <v>0</v>
      </c>
      <c r="L94" s="262">
        <f t="shared" si="11"/>
        <v>0</v>
      </c>
      <c r="M94" s="262">
        <f t="shared" si="11"/>
        <v>0</v>
      </c>
      <c r="N94" s="262">
        <f t="shared" si="11"/>
        <v>0</v>
      </c>
      <c r="O94" s="262">
        <f t="shared" si="11"/>
        <v>0</v>
      </c>
      <c r="P94" s="262">
        <f t="shared" si="11"/>
        <v>0</v>
      </c>
      <c r="Q94" s="262">
        <f t="shared" si="11"/>
        <v>0</v>
      </c>
      <c r="R94" s="262">
        <f t="shared" si="11"/>
        <v>0</v>
      </c>
      <c r="S94" s="262">
        <f t="shared" si="11"/>
        <v>0</v>
      </c>
      <c r="T94" s="262">
        <f t="shared" si="11"/>
        <v>0</v>
      </c>
      <c r="U94" s="262">
        <f t="shared" si="11"/>
        <v>0</v>
      </c>
      <c r="V94" s="262">
        <f t="shared" si="11"/>
        <v>0</v>
      </c>
      <c r="W94" s="262">
        <f t="shared" si="11"/>
        <v>0</v>
      </c>
      <c r="X94" s="262">
        <f t="shared" si="11"/>
        <v>0</v>
      </c>
      <c r="Y94" s="262">
        <f t="shared" si="11"/>
        <v>0</v>
      </c>
      <c r="Z94" s="262">
        <f t="shared" si="11"/>
        <v>0</v>
      </c>
      <c r="AA94" s="262">
        <f t="shared" si="11"/>
        <v>0</v>
      </c>
      <c r="AB94" s="262">
        <f t="shared" si="11"/>
        <v>0</v>
      </c>
      <c r="AC94" s="262">
        <f t="shared" si="11"/>
        <v>0</v>
      </c>
      <c r="AD94" s="262">
        <f t="shared" si="11"/>
        <v>0</v>
      </c>
      <c r="AE94" s="262">
        <f t="shared" si="11"/>
        <v>0</v>
      </c>
      <c r="AF94" s="262">
        <f t="shared" si="11"/>
        <v>0</v>
      </c>
      <c r="AG94" s="262">
        <f t="shared" si="11"/>
        <v>0</v>
      </c>
      <c r="AH94" s="262">
        <f t="shared" si="11"/>
        <v>0</v>
      </c>
      <c r="AI94" s="262">
        <f t="shared" si="11"/>
        <v>0</v>
      </c>
      <c r="AJ94" s="262">
        <f t="shared" si="11"/>
        <v>0</v>
      </c>
      <c r="AK94" s="265">
        <f t="shared" si="11"/>
        <v>0</v>
      </c>
    </row>
    <row r="95" spans="2:37" ht="14.25" x14ac:dyDescent="0.2">
      <c r="B95" s="264" t="s">
        <v>374</v>
      </c>
      <c r="C95" s="262" t="s">
        <v>361</v>
      </c>
      <c r="D95" s="262" t="s">
        <v>72</v>
      </c>
      <c r="E95" s="262">
        <f t="shared" si="0"/>
        <v>0</v>
      </c>
      <c r="F95" s="262">
        <f t="shared" ref="F95:AK95" si="12">IF(F38=0,F56,0)</f>
        <v>0</v>
      </c>
      <c r="G95" s="262">
        <f t="shared" si="12"/>
        <v>0</v>
      </c>
      <c r="H95" s="262">
        <f t="shared" si="12"/>
        <v>0</v>
      </c>
      <c r="I95" s="262">
        <f t="shared" si="12"/>
        <v>0</v>
      </c>
      <c r="J95" s="262">
        <f t="shared" si="12"/>
        <v>0</v>
      </c>
      <c r="K95" s="262">
        <f t="shared" si="12"/>
        <v>0</v>
      </c>
      <c r="L95" s="262">
        <f t="shared" si="12"/>
        <v>0</v>
      </c>
      <c r="M95" s="262">
        <f t="shared" si="12"/>
        <v>0</v>
      </c>
      <c r="N95" s="262">
        <f t="shared" si="12"/>
        <v>0</v>
      </c>
      <c r="O95" s="262">
        <f t="shared" si="12"/>
        <v>0</v>
      </c>
      <c r="P95" s="262">
        <f t="shared" si="12"/>
        <v>0</v>
      </c>
      <c r="Q95" s="262">
        <f t="shared" si="12"/>
        <v>0</v>
      </c>
      <c r="R95" s="262">
        <f t="shared" si="12"/>
        <v>0</v>
      </c>
      <c r="S95" s="262">
        <f t="shared" si="12"/>
        <v>0</v>
      </c>
      <c r="T95" s="262">
        <f t="shared" si="12"/>
        <v>0</v>
      </c>
      <c r="U95" s="262">
        <f t="shared" si="12"/>
        <v>0</v>
      </c>
      <c r="V95" s="262">
        <f t="shared" si="12"/>
        <v>0</v>
      </c>
      <c r="W95" s="262">
        <f t="shared" si="12"/>
        <v>0</v>
      </c>
      <c r="X95" s="262">
        <f t="shared" si="12"/>
        <v>0</v>
      </c>
      <c r="Y95" s="262">
        <f t="shared" si="12"/>
        <v>0</v>
      </c>
      <c r="Z95" s="262">
        <f t="shared" si="12"/>
        <v>0</v>
      </c>
      <c r="AA95" s="262">
        <f t="shared" si="12"/>
        <v>0</v>
      </c>
      <c r="AB95" s="262">
        <f t="shared" si="12"/>
        <v>0</v>
      </c>
      <c r="AC95" s="262">
        <f t="shared" si="12"/>
        <v>0</v>
      </c>
      <c r="AD95" s="262">
        <f t="shared" si="12"/>
        <v>0</v>
      </c>
      <c r="AE95" s="262">
        <f t="shared" si="12"/>
        <v>0</v>
      </c>
      <c r="AF95" s="262">
        <f t="shared" si="12"/>
        <v>0</v>
      </c>
      <c r="AG95" s="262">
        <f t="shared" si="12"/>
        <v>0</v>
      </c>
      <c r="AH95" s="262">
        <f t="shared" si="12"/>
        <v>0</v>
      </c>
      <c r="AI95" s="262">
        <f t="shared" si="12"/>
        <v>0</v>
      </c>
      <c r="AJ95" s="262">
        <f t="shared" si="12"/>
        <v>0</v>
      </c>
      <c r="AK95" s="265">
        <f t="shared" si="12"/>
        <v>0</v>
      </c>
    </row>
    <row r="96" spans="2:37" ht="14.25" x14ac:dyDescent="0.2">
      <c r="B96" s="264" t="s">
        <v>374</v>
      </c>
      <c r="C96" s="262" t="s">
        <v>362</v>
      </c>
      <c r="D96" s="262" t="s">
        <v>72</v>
      </c>
      <c r="E96" s="262">
        <f t="shared" si="0"/>
        <v>0</v>
      </c>
      <c r="F96" s="262">
        <f t="shared" ref="F96:AK96" si="13">IF(F39=0,F57,0)</f>
        <v>0</v>
      </c>
      <c r="G96" s="262">
        <f t="shared" si="13"/>
        <v>0</v>
      </c>
      <c r="H96" s="262">
        <f t="shared" si="13"/>
        <v>0</v>
      </c>
      <c r="I96" s="262">
        <f t="shared" si="13"/>
        <v>0</v>
      </c>
      <c r="J96" s="262">
        <f t="shared" si="13"/>
        <v>0</v>
      </c>
      <c r="K96" s="262">
        <f t="shared" si="13"/>
        <v>0</v>
      </c>
      <c r="L96" s="262">
        <f t="shared" si="13"/>
        <v>0</v>
      </c>
      <c r="M96" s="262">
        <f t="shared" si="13"/>
        <v>0</v>
      </c>
      <c r="N96" s="262">
        <f t="shared" si="13"/>
        <v>0</v>
      </c>
      <c r="O96" s="262">
        <f t="shared" si="13"/>
        <v>0</v>
      </c>
      <c r="P96" s="262">
        <f t="shared" si="13"/>
        <v>0</v>
      </c>
      <c r="Q96" s="262">
        <f t="shared" si="13"/>
        <v>0</v>
      </c>
      <c r="R96" s="262">
        <f t="shared" si="13"/>
        <v>0</v>
      </c>
      <c r="S96" s="262">
        <f t="shared" si="13"/>
        <v>0</v>
      </c>
      <c r="T96" s="262">
        <f t="shared" si="13"/>
        <v>0</v>
      </c>
      <c r="U96" s="262">
        <f t="shared" si="13"/>
        <v>0</v>
      </c>
      <c r="V96" s="262">
        <f t="shared" si="13"/>
        <v>0</v>
      </c>
      <c r="W96" s="262">
        <f t="shared" si="13"/>
        <v>0</v>
      </c>
      <c r="X96" s="262">
        <f t="shared" si="13"/>
        <v>0</v>
      </c>
      <c r="Y96" s="262">
        <f t="shared" si="13"/>
        <v>0</v>
      </c>
      <c r="Z96" s="262">
        <f t="shared" si="13"/>
        <v>0</v>
      </c>
      <c r="AA96" s="262">
        <f t="shared" si="13"/>
        <v>0</v>
      </c>
      <c r="AB96" s="262">
        <f t="shared" si="13"/>
        <v>0</v>
      </c>
      <c r="AC96" s="262">
        <f t="shared" si="13"/>
        <v>0</v>
      </c>
      <c r="AD96" s="262">
        <f t="shared" si="13"/>
        <v>0</v>
      </c>
      <c r="AE96" s="262">
        <f t="shared" si="13"/>
        <v>0</v>
      </c>
      <c r="AF96" s="262">
        <f t="shared" si="13"/>
        <v>0</v>
      </c>
      <c r="AG96" s="262">
        <f t="shared" si="13"/>
        <v>0</v>
      </c>
      <c r="AH96" s="262">
        <f t="shared" si="13"/>
        <v>0</v>
      </c>
      <c r="AI96" s="262">
        <f t="shared" si="13"/>
        <v>0</v>
      </c>
      <c r="AJ96" s="262">
        <f t="shared" si="13"/>
        <v>0</v>
      </c>
      <c r="AK96" s="265">
        <f t="shared" si="13"/>
        <v>0</v>
      </c>
    </row>
    <row r="97" spans="2:37" ht="14.25" x14ac:dyDescent="0.2">
      <c r="B97" s="264" t="s">
        <v>374</v>
      </c>
      <c r="C97" s="262" t="s">
        <v>104</v>
      </c>
      <c r="D97" s="262" t="s">
        <v>72</v>
      </c>
      <c r="E97" s="262">
        <f t="shared" si="0"/>
        <v>1</v>
      </c>
      <c r="F97" s="262">
        <f t="shared" ref="F97:AK97" si="14">IF(F40=0,F58,0)</f>
        <v>0</v>
      </c>
      <c r="G97" s="262">
        <f t="shared" si="14"/>
        <v>1</v>
      </c>
      <c r="H97" s="262">
        <f t="shared" si="14"/>
        <v>0</v>
      </c>
      <c r="I97" s="262">
        <f t="shared" si="14"/>
        <v>0</v>
      </c>
      <c r="J97" s="262">
        <f t="shared" si="14"/>
        <v>0</v>
      </c>
      <c r="K97" s="262">
        <f t="shared" si="14"/>
        <v>0</v>
      </c>
      <c r="L97" s="262">
        <f t="shared" si="14"/>
        <v>0</v>
      </c>
      <c r="M97" s="262">
        <f t="shared" si="14"/>
        <v>0</v>
      </c>
      <c r="N97" s="262">
        <f t="shared" si="14"/>
        <v>0</v>
      </c>
      <c r="O97" s="262">
        <f t="shared" si="14"/>
        <v>0</v>
      </c>
      <c r="P97" s="262">
        <f t="shared" si="14"/>
        <v>0</v>
      </c>
      <c r="Q97" s="262">
        <f t="shared" si="14"/>
        <v>0</v>
      </c>
      <c r="R97" s="262">
        <f t="shared" si="14"/>
        <v>0</v>
      </c>
      <c r="S97" s="262">
        <f t="shared" si="14"/>
        <v>0</v>
      </c>
      <c r="T97" s="262">
        <f t="shared" si="14"/>
        <v>0</v>
      </c>
      <c r="U97" s="262">
        <f t="shared" si="14"/>
        <v>0</v>
      </c>
      <c r="V97" s="262">
        <f t="shared" si="14"/>
        <v>0</v>
      </c>
      <c r="W97" s="262">
        <f t="shared" si="14"/>
        <v>0</v>
      </c>
      <c r="X97" s="262">
        <f t="shared" si="14"/>
        <v>0</v>
      </c>
      <c r="Y97" s="262">
        <f t="shared" si="14"/>
        <v>0</v>
      </c>
      <c r="Z97" s="262">
        <f t="shared" si="14"/>
        <v>0</v>
      </c>
      <c r="AA97" s="262">
        <f t="shared" si="14"/>
        <v>0</v>
      </c>
      <c r="AB97" s="262">
        <f t="shared" si="14"/>
        <v>0</v>
      </c>
      <c r="AC97" s="262">
        <f t="shared" si="14"/>
        <v>0</v>
      </c>
      <c r="AD97" s="262">
        <f t="shared" si="14"/>
        <v>0</v>
      </c>
      <c r="AE97" s="262">
        <f t="shared" si="14"/>
        <v>0</v>
      </c>
      <c r="AF97" s="262">
        <f t="shared" si="14"/>
        <v>0</v>
      </c>
      <c r="AG97" s="262">
        <f t="shared" si="14"/>
        <v>0</v>
      </c>
      <c r="AH97" s="262">
        <f t="shared" si="14"/>
        <v>0</v>
      </c>
      <c r="AI97" s="262">
        <f t="shared" si="14"/>
        <v>0</v>
      </c>
      <c r="AJ97" s="262">
        <f t="shared" si="14"/>
        <v>0</v>
      </c>
      <c r="AK97" s="265">
        <f t="shared" si="14"/>
        <v>0</v>
      </c>
    </row>
    <row r="98" spans="2:37" ht="14.25" x14ac:dyDescent="0.2">
      <c r="B98" s="266" t="s">
        <v>374</v>
      </c>
      <c r="C98" s="267" t="s">
        <v>363</v>
      </c>
      <c r="D98" s="267" t="s">
        <v>72</v>
      </c>
      <c r="E98" s="267">
        <f t="shared" si="0"/>
        <v>10</v>
      </c>
      <c r="F98" s="267">
        <f t="shared" ref="F98:AK98" si="15">IF(F41=0,F59,0)</f>
        <v>0</v>
      </c>
      <c r="G98" s="267">
        <f t="shared" si="15"/>
        <v>0</v>
      </c>
      <c r="H98" s="267">
        <f t="shared" si="15"/>
        <v>0</v>
      </c>
      <c r="I98" s="267">
        <f t="shared" si="15"/>
        <v>0</v>
      </c>
      <c r="J98" s="267">
        <f t="shared" si="15"/>
        <v>0</v>
      </c>
      <c r="K98" s="267">
        <f t="shared" si="15"/>
        <v>0</v>
      </c>
      <c r="L98" s="267">
        <f t="shared" si="15"/>
        <v>1</v>
      </c>
      <c r="M98" s="267">
        <f t="shared" si="15"/>
        <v>0</v>
      </c>
      <c r="N98" s="267">
        <f t="shared" si="15"/>
        <v>0</v>
      </c>
      <c r="O98" s="267">
        <f t="shared" si="15"/>
        <v>1</v>
      </c>
      <c r="P98" s="267">
        <f t="shared" si="15"/>
        <v>1</v>
      </c>
      <c r="Q98" s="267">
        <f t="shared" si="15"/>
        <v>1</v>
      </c>
      <c r="R98" s="267">
        <f t="shared" si="15"/>
        <v>0</v>
      </c>
      <c r="S98" s="267">
        <f t="shared" si="15"/>
        <v>1</v>
      </c>
      <c r="T98" s="267">
        <f t="shared" si="15"/>
        <v>1</v>
      </c>
      <c r="U98" s="267">
        <f t="shared" si="15"/>
        <v>0</v>
      </c>
      <c r="V98" s="267">
        <f t="shared" si="15"/>
        <v>1</v>
      </c>
      <c r="W98" s="267">
        <f t="shared" si="15"/>
        <v>0</v>
      </c>
      <c r="X98" s="267">
        <f t="shared" si="15"/>
        <v>1</v>
      </c>
      <c r="Y98" s="267">
        <f t="shared" si="15"/>
        <v>0</v>
      </c>
      <c r="Z98" s="267">
        <f t="shared" si="15"/>
        <v>0</v>
      </c>
      <c r="AA98" s="267">
        <f t="shared" si="15"/>
        <v>0</v>
      </c>
      <c r="AB98" s="267">
        <f t="shared" si="15"/>
        <v>0</v>
      </c>
      <c r="AC98" s="267">
        <f t="shared" si="15"/>
        <v>1</v>
      </c>
      <c r="AD98" s="267">
        <f t="shared" si="15"/>
        <v>0</v>
      </c>
      <c r="AE98" s="267">
        <f t="shared" si="15"/>
        <v>0</v>
      </c>
      <c r="AF98" s="267">
        <f t="shared" si="15"/>
        <v>0</v>
      </c>
      <c r="AG98" s="267">
        <f t="shared" si="15"/>
        <v>0</v>
      </c>
      <c r="AH98" s="267">
        <f t="shared" si="15"/>
        <v>0</v>
      </c>
      <c r="AI98" s="267">
        <f t="shared" si="15"/>
        <v>1</v>
      </c>
      <c r="AJ98" s="267">
        <f t="shared" si="15"/>
        <v>0</v>
      </c>
      <c r="AK98" s="268">
        <f t="shared" si="15"/>
        <v>0</v>
      </c>
    </row>
    <row r="99" spans="2:37" ht="14.25" x14ac:dyDescent="0.2">
      <c r="B99" s="266" t="s">
        <v>374</v>
      </c>
      <c r="C99" s="267" t="s">
        <v>43</v>
      </c>
      <c r="D99" s="267" t="s">
        <v>73</v>
      </c>
      <c r="E99" s="267">
        <f t="shared" si="0"/>
        <v>22</v>
      </c>
      <c r="F99" s="267">
        <f>IF(F27=0,F63,0)</f>
        <v>1</v>
      </c>
      <c r="G99" s="267">
        <f t="shared" ref="F99:AK99" si="16">IF(G27=0,G63,0)</f>
        <v>1</v>
      </c>
      <c r="H99" s="267">
        <f t="shared" si="16"/>
        <v>0</v>
      </c>
      <c r="I99" s="267">
        <f t="shared" si="16"/>
        <v>0</v>
      </c>
      <c r="J99" s="267">
        <f t="shared" si="16"/>
        <v>1</v>
      </c>
      <c r="K99" s="267">
        <f t="shared" si="16"/>
        <v>1</v>
      </c>
      <c r="L99" s="267">
        <f t="shared" si="16"/>
        <v>1</v>
      </c>
      <c r="M99" s="267">
        <f t="shared" si="16"/>
        <v>1</v>
      </c>
      <c r="N99" s="267">
        <f t="shared" si="16"/>
        <v>1</v>
      </c>
      <c r="O99" s="267">
        <f t="shared" si="16"/>
        <v>1</v>
      </c>
      <c r="P99" s="267">
        <f t="shared" si="16"/>
        <v>1</v>
      </c>
      <c r="Q99" s="267">
        <f t="shared" si="16"/>
        <v>1</v>
      </c>
      <c r="R99" s="267">
        <f t="shared" si="16"/>
        <v>0</v>
      </c>
      <c r="S99" s="267">
        <f t="shared" si="16"/>
        <v>0</v>
      </c>
      <c r="T99" s="267">
        <f t="shared" si="16"/>
        <v>1</v>
      </c>
      <c r="U99" s="267">
        <f t="shared" si="16"/>
        <v>1</v>
      </c>
      <c r="V99" s="267">
        <f t="shared" si="16"/>
        <v>1</v>
      </c>
      <c r="W99" s="267">
        <f t="shared" si="16"/>
        <v>1</v>
      </c>
      <c r="X99" s="267">
        <f t="shared" si="16"/>
        <v>1</v>
      </c>
      <c r="Y99" s="267">
        <f t="shared" si="16"/>
        <v>0</v>
      </c>
      <c r="Z99" s="267">
        <f t="shared" si="16"/>
        <v>0</v>
      </c>
      <c r="AA99" s="267">
        <f t="shared" si="16"/>
        <v>1</v>
      </c>
      <c r="AB99" s="267">
        <f t="shared" si="16"/>
        <v>1</v>
      </c>
      <c r="AC99" s="267">
        <f t="shared" si="16"/>
        <v>1</v>
      </c>
      <c r="AD99" s="267">
        <f t="shared" si="16"/>
        <v>0</v>
      </c>
      <c r="AE99" s="267">
        <f t="shared" si="16"/>
        <v>0</v>
      </c>
      <c r="AF99" s="267">
        <f t="shared" si="16"/>
        <v>0</v>
      </c>
      <c r="AG99" s="267">
        <f t="shared" si="16"/>
        <v>1</v>
      </c>
      <c r="AH99" s="267">
        <f t="shared" si="16"/>
        <v>1</v>
      </c>
      <c r="AI99" s="267">
        <f t="shared" si="16"/>
        <v>0</v>
      </c>
      <c r="AJ99" s="267">
        <f t="shared" si="16"/>
        <v>1</v>
      </c>
      <c r="AK99" s="268">
        <f t="shared" si="16"/>
        <v>1</v>
      </c>
    </row>
    <row r="100" spans="2:37" ht="14.25" x14ac:dyDescent="0.2">
      <c r="B100" s="266" t="s">
        <v>374</v>
      </c>
      <c r="C100" s="267" t="s">
        <v>366</v>
      </c>
      <c r="D100" s="267" t="s">
        <v>73</v>
      </c>
      <c r="E100" s="267">
        <f t="shared" si="0"/>
        <v>22</v>
      </c>
      <c r="F100" s="267">
        <f t="shared" ref="F100:AK100" si="17">IF(F28=0,F64,0)</f>
        <v>1</v>
      </c>
      <c r="G100" s="267">
        <f t="shared" si="17"/>
        <v>1</v>
      </c>
      <c r="H100" s="267">
        <f t="shared" si="17"/>
        <v>0</v>
      </c>
      <c r="I100" s="267">
        <f t="shared" si="17"/>
        <v>0</v>
      </c>
      <c r="J100" s="267">
        <f t="shared" si="17"/>
        <v>1</v>
      </c>
      <c r="K100" s="267">
        <f t="shared" si="17"/>
        <v>1</v>
      </c>
      <c r="L100" s="267">
        <f t="shared" si="17"/>
        <v>1</v>
      </c>
      <c r="M100" s="267">
        <f t="shared" si="17"/>
        <v>0</v>
      </c>
      <c r="N100" s="267">
        <f t="shared" si="17"/>
        <v>0</v>
      </c>
      <c r="O100" s="267">
        <f t="shared" si="17"/>
        <v>0</v>
      </c>
      <c r="P100" s="267">
        <f t="shared" si="17"/>
        <v>1</v>
      </c>
      <c r="Q100" s="267">
        <f t="shared" si="17"/>
        <v>1</v>
      </c>
      <c r="R100" s="267">
        <f t="shared" si="17"/>
        <v>0</v>
      </c>
      <c r="S100" s="267">
        <f t="shared" si="17"/>
        <v>1</v>
      </c>
      <c r="T100" s="267">
        <f t="shared" si="17"/>
        <v>1</v>
      </c>
      <c r="U100" s="267">
        <f t="shared" si="17"/>
        <v>1</v>
      </c>
      <c r="V100" s="267">
        <f t="shared" si="17"/>
        <v>1</v>
      </c>
      <c r="W100" s="267">
        <f t="shared" si="17"/>
        <v>1</v>
      </c>
      <c r="X100" s="267">
        <f t="shared" si="17"/>
        <v>1</v>
      </c>
      <c r="Y100" s="267">
        <f t="shared" si="17"/>
        <v>1</v>
      </c>
      <c r="Z100" s="267">
        <f t="shared" si="17"/>
        <v>0</v>
      </c>
      <c r="AA100" s="267">
        <f t="shared" si="17"/>
        <v>1</v>
      </c>
      <c r="AB100" s="267">
        <f t="shared" si="17"/>
        <v>0</v>
      </c>
      <c r="AC100" s="267">
        <f t="shared" si="17"/>
        <v>1</v>
      </c>
      <c r="AD100" s="267">
        <f t="shared" si="17"/>
        <v>0</v>
      </c>
      <c r="AE100" s="267">
        <f t="shared" si="17"/>
        <v>1</v>
      </c>
      <c r="AF100" s="267">
        <f t="shared" si="17"/>
        <v>0</v>
      </c>
      <c r="AG100" s="267">
        <f t="shared" si="17"/>
        <v>1</v>
      </c>
      <c r="AH100" s="267">
        <f t="shared" si="17"/>
        <v>1</v>
      </c>
      <c r="AI100" s="267">
        <f t="shared" si="17"/>
        <v>1</v>
      </c>
      <c r="AJ100" s="267">
        <f t="shared" si="17"/>
        <v>1</v>
      </c>
      <c r="AK100" s="268">
        <f t="shared" si="17"/>
        <v>1</v>
      </c>
    </row>
    <row r="101" spans="2:37" ht="14.25" x14ac:dyDescent="0.2">
      <c r="B101" s="266" t="s">
        <v>374</v>
      </c>
      <c r="C101" s="267" t="s">
        <v>40</v>
      </c>
      <c r="D101" s="267" t="s">
        <v>73</v>
      </c>
      <c r="E101" s="267">
        <f t="shared" si="0"/>
        <v>23</v>
      </c>
      <c r="F101" s="267">
        <f t="shared" ref="F101:AK101" si="18">IF(F29=0,F65,0)</f>
        <v>1</v>
      </c>
      <c r="G101" s="267">
        <f t="shared" si="18"/>
        <v>1</v>
      </c>
      <c r="H101" s="267">
        <f t="shared" si="18"/>
        <v>0</v>
      </c>
      <c r="I101" s="267">
        <f t="shared" si="18"/>
        <v>0</v>
      </c>
      <c r="J101" s="267">
        <f t="shared" si="18"/>
        <v>1</v>
      </c>
      <c r="K101" s="267">
        <f t="shared" si="18"/>
        <v>1</v>
      </c>
      <c r="L101" s="267">
        <f t="shared" si="18"/>
        <v>1</v>
      </c>
      <c r="M101" s="267">
        <f t="shared" si="18"/>
        <v>1</v>
      </c>
      <c r="N101" s="267">
        <f t="shared" si="18"/>
        <v>0</v>
      </c>
      <c r="O101" s="267">
        <f t="shared" si="18"/>
        <v>1</v>
      </c>
      <c r="P101" s="267">
        <f t="shared" si="18"/>
        <v>1</v>
      </c>
      <c r="Q101" s="267">
        <f t="shared" si="18"/>
        <v>1</v>
      </c>
      <c r="R101" s="267">
        <f t="shared" si="18"/>
        <v>0</v>
      </c>
      <c r="S101" s="267">
        <f t="shared" si="18"/>
        <v>1</v>
      </c>
      <c r="T101" s="267">
        <f t="shared" si="18"/>
        <v>1</v>
      </c>
      <c r="U101" s="267">
        <f t="shared" si="18"/>
        <v>1</v>
      </c>
      <c r="V101" s="267">
        <f t="shared" si="18"/>
        <v>1</v>
      </c>
      <c r="W101" s="267">
        <f t="shared" si="18"/>
        <v>1</v>
      </c>
      <c r="X101" s="267">
        <f t="shared" si="18"/>
        <v>0</v>
      </c>
      <c r="Y101" s="267">
        <f t="shared" si="18"/>
        <v>1</v>
      </c>
      <c r="Z101" s="267">
        <f t="shared" si="18"/>
        <v>0</v>
      </c>
      <c r="AA101" s="267">
        <f t="shared" si="18"/>
        <v>1</v>
      </c>
      <c r="AB101" s="267">
        <f t="shared" si="18"/>
        <v>1</v>
      </c>
      <c r="AC101" s="267">
        <f t="shared" si="18"/>
        <v>1</v>
      </c>
      <c r="AD101" s="267">
        <f t="shared" si="18"/>
        <v>0</v>
      </c>
      <c r="AE101" s="267">
        <f t="shared" si="18"/>
        <v>1</v>
      </c>
      <c r="AF101" s="267">
        <f t="shared" si="18"/>
        <v>0</v>
      </c>
      <c r="AG101" s="267">
        <f t="shared" si="18"/>
        <v>1</v>
      </c>
      <c r="AH101" s="267">
        <f t="shared" si="18"/>
        <v>0</v>
      </c>
      <c r="AI101" s="267">
        <f t="shared" si="18"/>
        <v>1</v>
      </c>
      <c r="AJ101" s="267">
        <f t="shared" si="18"/>
        <v>1</v>
      </c>
      <c r="AK101" s="268">
        <f t="shared" si="18"/>
        <v>1</v>
      </c>
    </row>
    <row r="102" spans="2:37" ht="14.25" x14ac:dyDescent="0.2">
      <c r="B102" s="266" t="s">
        <v>374</v>
      </c>
      <c r="C102" s="267" t="s">
        <v>42</v>
      </c>
      <c r="D102" s="267" t="s">
        <v>73</v>
      </c>
      <c r="E102" s="267">
        <f t="shared" si="0"/>
        <v>17</v>
      </c>
      <c r="F102" s="267">
        <f t="shared" ref="F102:AK102" si="19">IF(F30=0,F66,0)</f>
        <v>1</v>
      </c>
      <c r="G102" s="267">
        <f t="shared" si="19"/>
        <v>1</v>
      </c>
      <c r="H102" s="267">
        <f t="shared" si="19"/>
        <v>0</v>
      </c>
      <c r="I102" s="267">
        <f t="shared" si="19"/>
        <v>0</v>
      </c>
      <c r="J102" s="267">
        <f t="shared" si="19"/>
        <v>1</v>
      </c>
      <c r="K102" s="267">
        <f t="shared" si="19"/>
        <v>0</v>
      </c>
      <c r="L102" s="267">
        <f t="shared" si="19"/>
        <v>1</v>
      </c>
      <c r="M102" s="267">
        <f t="shared" si="19"/>
        <v>0</v>
      </c>
      <c r="N102" s="267">
        <f t="shared" si="19"/>
        <v>0</v>
      </c>
      <c r="O102" s="267">
        <f t="shared" si="19"/>
        <v>1</v>
      </c>
      <c r="P102" s="267">
        <f t="shared" si="19"/>
        <v>1</v>
      </c>
      <c r="Q102" s="267">
        <f t="shared" si="19"/>
        <v>1</v>
      </c>
      <c r="R102" s="267">
        <f t="shared" si="19"/>
        <v>0</v>
      </c>
      <c r="S102" s="267">
        <f t="shared" si="19"/>
        <v>1</v>
      </c>
      <c r="T102" s="267">
        <f t="shared" si="19"/>
        <v>1</v>
      </c>
      <c r="U102" s="267">
        <f t="shared" si="19"/>
        <v>1</v>
      </c>
      <c r="V102" s="267">
        <f t="shared" si="19"/>
        <v>1</v>
      </c>
      <c r="W102" s="267">
        <f t="shared" si="19"/>
        <v>0</v>
      </c>
      <c r="X102" s="267">
        <f t="shared" si="19"/>
        <v>1</v>
      </c>
      <c r="Y102" s="267">
        <f t="shared" si="19"/>
        <v>0</v>
      </c>
      <c r="Z102" s="267">
        <f t="shared" si="19"/>
        <v>0</v>
      </c>
      <c r="AA102" s="267">
        <f t="shared" si="19"/>
        <v>1</v>
      </c>
      <c r="AB102" s="267">
        <f t="shared" si="19"/>
        <v>0</v>
      </c>
      <c r="AC102" s="267">
        <f t="shared" si="19"/>
        <v>1</v>
      </c>
      <c r="AD102" s="267">
        <f t="shared" si="19"/>
        <v>0</v>
      </c>
      <c r="AE102" s="267">
        <f t="shared" si="19"/>
        <v>0</v>
      </c>
      <c r="AF102" s="267">
        <f t="shared" si="19"/>
        <v>0</v>
      </c>
      <c r="AG102" s="267">
        <f t="shared" si="19"/>
        <v>1</v>
      </c>
      <c r="AH102" s="267">
        <f t="shared" si="19"/>
        <v>1</v>
      </c>
      <c r="AI102" s="267">
        <f t="shared" si="19"/>
        <v>0</v>
      </c>
      <c r="AJ102" s="267">
        <f t="shared" si="19"/>
        <v>0</v>
      </c>
      <c r="AK102" s="268">
        <f t="shared" si="19"/>
        <v>1</v>
      </c>
    </row>
    <row r="103" spans="2:37" ht="14.25" x14ac:dyDescent="0.2">
      <c r="B103" s="266" t="s">
        <v>374</v>
      </c>
      <c r="C103" s="267" t="s">
        <v>367</v>
      </c>
      <c r="D103" s="267" t="s">
        <v>73</v>
      </c>
      <c r="E103" s="267">
        <f t="shared" si="0"/>
        <v>19</v>
      </c>
      <c r="F103" s="267">
        <f t="shared" ref="F103:AK103" si="20">IF(F31=0,F67,0)</f>
        <v>1</v>
      </c>
      <c r="G103" s="267">
        <f t="shared" si="20"/>
        <v>1</v>
      </c>
      <c r="H103" s="267">
        <f t="shared" si="20"/>
        <v>0</v>
      </c>
      <c r="I103" s="267">
        <f t="shared" si="20"/>
        <v>0</v>
      </c>
      <c r="J103" s="267">
        <f t="shared" si="20"/>
        <v>1</v>
      </c>
      <c r="K103" s="267">
        <f t="shared" si="20"/>
        <v>1</v>
      </c>
      <c r="L103" s="267">
        <f t="shared" si="20"/>
        <v>1</v>
      </c>
      <c r="M103" s="267">
        <f t="shared" si="20"/>
        <v>0</v>
      </c>
      <c r="N103" s="267">
        <f t="shared" si="20"/>
        <v>0</v>
      </c>
      <c r="O103" s="267">
        <f t="shared" si="20"/>
        <v>0</v>
      </c>
      <c r="P103" s="267">
        <f t="shared" si="20"/>
        <v>1</v>
      </c>
      <c r="Q103" s="267">
        <f t="shared" si="20"/>
        <v>0</v>
      </c>
      <c r="R103" s="267">
        <f t="shared" si="20"/>
        <v>0</v>
      </c>
      <c r="S103" s="267">
        <f t="shared" si="20"/>
        <v>1</v>
      </c>
      <c r="T103" s="267">
        <f t="shared" si="20"/>
        <v>0</v>
      </c>
      <c r="U103" s="267">
        <f t="shared" si="20"/>
        <v>0</v>
      </c>
      <c r="V103" s="267">
        <f t="shared" si="20"/>
        <v>1</v>
      </c>
      <c r="W103" s="267">
        <f t="shared" si="20"/>
        <v>1</v>
      </c>
      <c r="X103" s="267">
        <f t="shared" si="20"/>
        <v>1</v>
      </c>
      <c r="Y103" s="267">
        <f t="shared" si="20"/>
        <v>1</v>
      </c>
      <c r="Z103" s="267">
        <f t="shared" si="20"/>
        <v>0</v>
      </c>
      <c r="AA103" s="267">
        <f t="shared" si="20"/>
        <v>1</v>
      </c>
      <c r="AB103" s="267">
        <f t="shared" si="20"/>
        <v>1</v>
      </c>
      <c r="AC103" s="267">
        <f t="shared" si="20"/>
        <v>1</v>
      </c>
      <c r="AD103" s="267">
        <f t="shared" si="20"/>
        <v>0</v>
      </c>
      <c r="AE103" s="267">
        <f t="shared" si="20"/>
        <v>1</v>
      </c>
      <c r="AF103" s="267">
        <f t="shared" si="20"/>
        <v>0</v>
      </c>
      <c r="AG103" s="267">
        <f t="shared" si="20"/>
        <v>1</v>
      </c>
      <c r="AH103" s="267">
        <f t="shared" si="20"/>
        <v>1</v>
      </c>
      <c r="AI103" s="267">
        <f t="shared" si="20"/>
        <v>1</v>
      </c>
      <c r="AJ103" s="267">
        <f t="shared" si="20"/>
        <v>0</v>
      </c>
      <c r="AK103" s="268">
        <f t="shared" si="20"/>
        <v>1</v>
      </c>
    </row>
    <row r="104" spans="2:37" ht="14.25" x14ac:dyDescent="0.2">
      <c r="B104" s="266" t="s">
        <v>374</v>
      </c>
      <c r="C104" s="267" t="s">
        <v>45</v>
      </c>
      <c r="D104" s="267" t="s">
        <v>73</v>
      </c>
      <c r="E104" s="267">
        <f t="shared" si="0"/>
        <v>8</v>
      </c>
      <c r="F104" s="267">
        <f t="shared" ref="F104:AK104" si="21">IF(F32=0,F68,0)</f>
        <v>1</v>
      </c>
      <c r="G104" s="267">
        <f t="shared" si="21"/>
        <v>0</v>
      </c>
      <c r="H104" s="267">
        <f t="shared" si="21"/>
        <v>0</v>
      </c>
      <c r="I104" s="267">
        <f t="shared" si="21"/>
        <v>0</v>
      </c>
      <c r="J104" s="267">
        <f t="shared" si="21"/>
        <v>0</v>
      </c>
      <c r="K104" s="267">
        <f t="shared" si="21"/>
        <v>1</v>
      </c>
      <c r="L104" s="267">
        <f t="shared" si="21"/>
        <v>1</v>
      </c>
      <c r="M104" s="267">
        <f t="shared" si="21"/>
        <v>0</v>
      </c>
      <c r="N104" s="267">
        <f t="shared" si="21"/>
        <v>0</v>
      </c>
      <c r="O104" s="267">
        <f t="shared" si="21"/>
        <v>0</v>
      </c>
      <c r="P104" s="267">
        <f t="shared" si="21"/>
        <v>0</v>
      </c>
      <c r="Q104" s="267">
        <f t="shared" si="21"/>
        <v>1</v>
      </c>
      <c r="R104" s="267">
        <f t="shared" si="21"/>
        <v>0</v>
      </c>
      <c r="S104" s="267">
        <f t="shared" si="21"/>
        <v>0</v>
      </c>
      <c r="T104" s="267">
        <f t="shared" si="21"/>
        <v>0</v>
      </c>
      <c r="U104" s="267">
        <f t="shared" si="21"/>
        <v>0</v>
      </c>
      <c r="V104" s="267">
        <f t="shared" si="21"/>
        <v>1</v>
      </c>
      <c r="W104" s="267">
        <f t="shared" si="21"/>
        <v>0</v>
      </c>
      <c r="X104" s="267">
        <f t="shared" si="21"/>
        <v>1</v>
      </c>
      <c r="Y104" s="267">
        <f t="shared" si="21"/>
        <v>0</v>
      </c>
      <c r="Z104" s="267">
        <f t="shared" si="21"/>
        <v>0</v>
      </c>
      <c r="AA104" s="267">
        <f t="shared" si="21"/>
        <v>0</v>
      </c>
      <c r="AB104" s="267">
        <f t="shared" si="21"/>
        <v>0</v>
      </c>
      <c r="AC104" s="267">
        <f t="shared" si="21"/>
        <v>0</v>
      </c>
      <c r="AD104" s="267">
        <f t="shared" si="21"/>
        <v>0</v>
      </c>
      <c r="AE104" s="267">
        <f t="shared" si="21"/>
        <v>1</v>
      </c>
      <c r="AF104" s="267">
        <f t="shared" si="21"/>
        <v>0</v>
      </c>
      <c r="AG104" s="267">
        <f t="shared" si="21"/>
        <v>0</v>
      </c>
      <c r="AH104" s="267">
        <f t="shared" si="21"/>
        <v>0</v>
      </c>
      <c r="AI104" s="267">
        <f t="shared" si="21"/>
        <v>1</v>
      </c>
      <c r="AJ104" s="267">
        <f t="shared" si="21"/>
        <v>0</v>
      </c>
      <c r="AK104" s="268">
        <f t="shared" si="21"/>
        <v>0</v>
      </c>
    </row>
    <row r="105" spans="2:37" ht="14.25" x14ac:dyDescent="0.2">
      <c r="B105" s="266" t="s">
        <v>374</v>
      </c>
      <c r="C105" s="267" t="s">
        <v>46</v>
      </c>
      <c r="D105" s="267" t="s">
        <v>73</v>
      </c>
      <c r="E105" s="267">
        <f t="shared" si="0"/>
        <v>7</v>
      </c>
      <c r="F105" s="267">
        <f t="shared" ref="F105:AK105" si="22">IF(F33=0,F69,0)</f>
        <v>1</v>
      </c>
      <c r="G105" s="267">
        <f t="shared" si="22"/>
        <v>0</v>
      </c>
      <c r="H105" s="267">
        <f t="shared" si="22"/>
        <v>0</v>
      </c>
      <c r="I105" s="267">
        <f t="shared" si="22"/>
        <v>0</v>
      </c>
      <c r="J105" s="267">
        <f t="shared" si="22"/>
        <v>0</v>
      </c>
      <c r="K105" s="267">
        <f t="shared" si="22"/>
        <v>1</v>
      </c>
      <c r="L105" s="267">
        <f t="shared" si="22"/>
        <v>0</v>
      </c>
      <c r="M105" s="267">
        <f t="shared" si="22"/>
        <v>0</v>
      </c>
      <c r="N105" s="267">
        <f t="shared" si="22"/>
        <v>0</v>
      </c>
      <c r="O105" s="267">
        <f t="shared" si="22"/>
        <v>0</v>
      </c>
      <c r="P105" s="267">
        <f t="shared" si="22"/>
        <v>0</v>
      </c>
      <c r="Q105" s="267">
        <f t="shared" si="22"/>
        <v>1</v>
      </c>
      <c r="R105" s="267">
        <f t="shared" si="22"/>
        <v>0</v>
      </c>
      <c r="S105" s="267">
        <f t="shared" si="22"/>
        <v>0</v>
      </c>
      <c r="T105" s="267">
        <f t="shared" si="22"/>
        <v>0</v>
      </c>
      <c r="U105" s="267">
        <f t="shared" si="22"/>
        <v>0</v>
      </c>
      <c r="V105" s="267">
        <f t="shared" si="22"/>
        <v>1</v>
      </c>
      <c r="W105" s="267">
        <f t="shared" si="22"/>
        <v>0</v>
      </c>
      <c r="X105" s="267">
        <f t="shared" si="22"/>
        <v>1</v>
      </c>
      <c r="Y105" s="267">
        <f t="shared" si="22"/>
        <v>0</v>
      </c>
      <c r="Z105" s="267">
        <f t="shared" si="22"/>
        <v>0</v>
      </c>
      <c r="AA105" s="267">
        <f t="shared" si="22"/>
        <v>0</v>
      </c>
      <c r="AB105" s="267">
        <f t="shared" si="22"/>
        <v>1</v>
      </c>
      <c r="AC105" s="267">
        <f t="shared" si="22"/>
        <v>0</v>
      </c>
      <c r="AD105" s="267">
        <f t="shared" si="22"/>
        <v>0</v>
      </c>
      <c r="AE105" s="267">
        <f t="shared" si="22"/>
        <v>0</v>
      </c>
      <c r="AF105" s="267">
        <f t="shared" si="22"/>
        <v>0</v>
      </c>
      <c r="AG105" s="267">
        <f t="shared" si="22"/>
        <v>0</v>
      </c>
      <c r="AH105" s="267">
        <f t="shared" si="22"/>
        <v>0</v>
      </c>
      <c r="AI105" s="267">
        <f t="shared" si="22"/>
        <v>1</v>
      </c>
      <c r="AJ105" s="267">
        <f t="shared" si="22"/>
        <v>0</v>
      </c>
      <c r="AK105" s="268">
        <f t="shared" si="22"/>
        <v>0</v>
      </c>
    </row>
    <row r="106" spans="2:37" ht="14.25" x14ac:dyDescent="0.2">
      <c r="B106" s="266" t="s">
        <v>374</v>
      </c>
      <c r="C106" s="267" t="s">
        <v>44</v>
      </c>
      <c r="D106" s="267" t="s">
        <v>73</v>
      </c>
      <c r="E106" s="267">
        <f t="shared" si="0"/>
        <v>7</v>
      </c>
      <c r="F106" s="267">
        <f t="shared" ref="F106:AK106" si="23">IF(F34=0,F70,0)</f>
        <v>1</v>
      </c>
      <c r="G106" s="267">
        <f t="shared" si="23"/>
        <v>0</v>
      </c>
      <c r="H106" s="267">
        <f t="shared" si="23"/>
        <v>0</v>
      </c>
      <c r="I106" s="267">
        <f t="shared" si="23"/>
        <v>0</v>
      </c>
      <c r="J106" s="267">
        <f t="shared" si="23"/>
        <v>0</v>
      </c>
      <c r="K106" s="267">
        <f t="shared" si="23"/>
        <v>1</v>
      </c>
      <c r="L106" s="267">
        <f t="shared" si="23"/>
        <v>0</v>
      </c>
      <c r="M106" s="267">
        <f t="shared" si="23"/>
        <v>0</v>
      </c>
      <c r="N106" s="267">
        <f t="shared" si="23"/>
        <v>0</v>
      </c>
      <c r="O106" s="267">
        <f t="shared" si="23"/>
        <v>0</v>
      </c>
      <c r="P106" s="267">
        <f t="shared" si="23"/>
        <v>0</v>
      </c>
      <c r="Q106" s="267">
        <f t="shared" si="23"/>
        <v>1</v>
      </c>
      <c r="R106" s="267">
        <f t="shared" si="23"/>
        <v>0</v>
      </c>
      <c r="S106" s="267">
        <f t="shared" si="23"/>
        <v>0</v>
      </c>
      <c r="T106" s="267">
        <f t="shared" si="23"/>
        <v>0</v>
      </c>
      <c r="U106" s="267">
        <f t="shared" si="23"/>
        <v>1</v>
      </c>
      <c r="V106" s="267">
        <f t="shared" si="23"/>
        <v>1</v>
      </c>
      <c r="W106" s="267">
        <f t="shared" si="23"/>
        <v>0</v>
      </c>
      <c r="X106" s="267">
        <f t="shared" si="23"/>
        <v>1</v>
      </c>
      <c r="Y106" s="267">
        <f t="shared" si="23"/>
        <v>0</v>
      </c>
      <c r="Z106" s="267">
        <f t="shared" si="23"/>
        <v>0</v>
      </c>
      <c r="AA106" s="267">
        <f t="shared" si="23"/>
        <v>0</v>
      </c>
      <c r="AB106" s="267">
        <f t="shared" si="23"/>
        <v>0</v>
      </c>
      <c r="AC106" s="267">
        <f t="shared" si="23"/>
        <v>0</v>
      </c>
      <c r="AD106" s="267">
        <f t="shared" si="23"/>
        <v>0</v>
      </c>
      <c r="AE106" s="267">
        <f t="shared" si="23"/>
        <v>0</v>
      </c>
      <c r="AF106" s="267">
        <f t="shared" si="23"/>
        <v>0</v>
      </c>
      <c r="AG106" s="267">
        <f t="shared" si="23"/>
        <v>0</v>
      </c>
      <c r="AH106" s="267">
        <f t="shared" si="23"/>
        <v>0</v>
      </c>
      <c r="AI106" s="267">
        <f t="shared" si="23"/>
        <v>1</v>
      </c>
      <c r="AJ106" s="267">
        <f t="shared" si="23"/>
        <v>0</v>
      </c>
      <c r="AK106" s="268">
        <f t="shared" si="23"/>
        <v>0</v>
      </c>
    </row>
    <row r="107" spans="2:37" ht="14.25" x14ac:dyDescent="0.2">
      <c r="B107" s="266" t="s">
        <v>374</v>
      </c>
      <c r="C107" s="267" t="s">
        <v>41</v>
      </c>
      <c r="D107" s="267" t="s">
        <v>73</v>
      </c>
      <c r="E107" s="267">
        <f t="shared" si="0"/>
        <v>23</v>
      </c>
      <c r="F107" s="267">
        <f t="shared" ref="F107:AK107" si="24">IF(F35=0,F71,0)</f>
        <v>1</v>
      </c>
      <c r="G107" s="267">
        <f t="shared" si="24"/>
        <v>1</v>
      </c>
      <c r="H107" s="267">
        <f t="shared" si="24"/>
        <v>0</v>
      </c>
      <c r="I107" s="267">
        <f t="shared" si="24"/>
        <v>0</v>
      </c>
      <c r="J107" s="267">
        <f t="shared" si="24"/>
        <v>1</v>
      </c>
      <c r="K107" s="267">
        <f t="shared" si="24"/>
        <v>1</v>
      </c>
      <c r="L107" s="267">
        <f t="shared" si="24"/>
        <v>1</v>
      </c>
      <c r="M107" s="267">
        <f t="shared" si="24"/>
        <v>1</v>
      </c>
      <c r="N107" s="267">
        <f t="shared" si="24"/>
        <v>1</v>
      </c>
      <c r="O107" s="267">
        <f t="shared" si="24"/>
        <v>1</v>
      </c>
      <c r="P107" s="267">
        <f t="shared" si="24"/>
        <v>0</v>
      </c>
      <c r="Q107" s="267">
        <f t="shared" si="24"/>
        <v>1</v>
      </c>
      <c r="R107" s="267">
        <f t="shared" si="24"/>
        <v>0</v>
      </c>
      <c r="S107" s="267">
        <f t="shared" si="24"/>
        <v>1</v>
      </c>
      <c r="T107" s="267">
        <f t="shared" si="24"/>
        <v>1</v>
      </c>
      <c r="U107" s="267">
        <f t="shared" si="24"/>
        <v>1</v>
      </c>
      <c r="V107" s="267">
        <f t="shared" si="24"/>
        <v>1</v>
      </c>
      <c r="W107" s="267">
        <f t="shared" si="24"/>
        <v>1</v>
      </c>
      <c r="X107" s="267">
        <f t="shared" si="24"/>
        <v>1</v>
      </c>
      <c r="Y107" s="267">
        <f t="shared" si="24"/>
        <v>0</v>
      </c>
      <c r="Z107" s="267">
        <f t="shared" si="24"/>
        <v>0</v>
      </c>
      <c r="AA107" s="267">
        <f t="shared" si="24"/>
        <v>1</v>
      </c>
      <c r="AB107" s="267">
        <f t="shared" si="24"/>
        <v>1</v>
      </c>
      <c r="AC107" s="267">
        <f t="shared" si="24"/>
        <v>1</v>
      </c>
      <c r="AD107" s="267">
        <f t="shared" si="24"/>
        <v>0</v>
      </c>
      <c r="AE107" s="267">
        <f t="shared" si="24"/>
        <v>0</v>
      </c>
      <c r="AF107" s="267">
        <f t="shared" si="24"/>
        <v>0</v>
      </c>
      <c r="AG107" s="267">
        <f t="shared" si="24"/>
        <v>1</v>
      </c>
      <c r="AH107" s="267">
        <f t="shared" si="24"/>
        <v>1</v>
      </c>
      <c r="AI107" s="267">
        <f t="shared" si="24"/>
        <v>1</v>
      </c>
      <c r="AJ107" s="267">
        <f t="shared" si="24"/>
        <v>1</v>
      </c>
      <c r="AK107" s="268">
        <f t="shared" si="24"/>
        <v>1</v>
      </c>
    </row>
    <row r="108" spans="2:37" ht="14.25" x14ac:dyDescent="0.2">
      <c r="B108" s="266" t="s">
        <v>374</v>
      </c>
      <c r="C108" s="267" t="s">
        <v>368</v>
      </c>
      <c r="D108" s="267" t="s">
        <v>73</v>
      </c>
      <c r="E108" s="267">
        <f t="shared" si="0"/>
        <v>24</v>
      </c>
      <c r="F108" s="267">
        <f t="shared" ref="F108:AK108" si="25">IF(F36=0,F72,0)</f>
        <v>1</v>
      </c>
      <c r="G108" s="267">
        <f t="shared" si="25"/>
        <v>1</v>
      </c>
      <c r="H108" s="267">
        <f t="shared" si="25"/>
        <v>0</v>
      </c>
      <c r="I108" s="267">
        <f t="shared" si="25"/>
        <v>0</v>
      </c>
      <c r="J108" s="267">
        <f t="shared" si="25"/>
        <v>1</v>
      </c>
      <c r="K108" s="267">
        <f t="shared" si="25"/>
        <v>1</v>
      </c>
      <c r="L108" s="267">
        <f t="shared" si="25"/>
        <v>1</v>
      </c>
      <c r="M108" s="267">
        <f t="shared" si="25"/>
        <v>1</v>
      </c>
      <c r="N108" s="267">
        <f t="shared" si="25"/>
        <v>1</v>
      </c>
      <c r="O108" s="267">
        <f t="shared" si="25"/>
        <v>1</v>
      </c>
      <c r="P108" s="267">
        <f t="shared" si="25"/>
        <v>1</v>
      </c>
      <c r="Q108" s="267">
        <f t="shared" si="25"/>
        <v>1</v>
      </c>
      <c r="R108" s="267">
        <f t="shared" si="25"/>
        <v>0</v>
      </c>
      <c r="S108" s="267">
        <f t="shared" si="25"/>
        <v>1</v>
      </c>
      <c r="T108" s="267">
        <f t="shared" si="25"/>
        <v>1</v>
      </c>
      <c r="U108" s="267">
        <f t="shared" si="25"/>
        <v>1</v>
      </c>
      <c r="V108" s="267">
        <f t="shared" si="25"/>
        <v>1</v>
      </c>
      <c r="W108" s="267">
        <f t="shared" si="25"/>
        <v>1</v>
      </c>
      <c r="X108" s="267">
        <f t="shared" si="25"/>
        <v>1</v>
      </c>
      <c r="Y108" s="267">
        <f t="shared" si="25"/>
        <v>0</v>
      </c>
      <c r="Z108" s="267">
        <f t="shared" si="25"/>
        <v>0</v>
      </c>
      <c r="AA108" s="267">
        <f t="shared" si="25"/>
        <v>1</v>
      </c>
      <c r="AB108" s="267">
        <f t="shared" si="25"/>
        <v>1</v>
      </c>
      <c r="AC108" s="267">
        <f t="shared" si="25"/>
        <v>1</v>
      </c>
      <c r="AD108" s="267">
        <f t="shared" si="25"/>
        <v>0</v>
      </c>
      <c r="AE108" s="267">
        <f t="shared" si="25"/>
        <v>0</v>
      </c>
      <c r="AF108" s="267">
        <f t="shared" si="25"/>
        <v>0</v>
      </c>
      <c r="AG108" s="267">
        <f t="shared" si="25"/>
        <v>1</v>
      </c>
      <c r="AH108" s="267">
        <f t="shared" si="25"/>
        <v>1</v>
      </c>
      <c r="AI108" s="267">
        <f t="shared" si="25"/>
        <v>1</v>
      </c>
      <c r="AJ108" s="267">
        <f t="shared" si="25"/>
        <v>1</v>
      </c>
      <c r="AK108" s="268">
        <f t="shared" si="25"/>
        <v>1</v>
      </c>
    </row>
    <row r="109" spans="2:37" ht="14.25" x14ac:dyDescent="0.2">
      <c r="B109" s="266" t="s">
        <v>374</v>
      </c>
      <c r="C109" s="267" t="s">
        <v>103</v>
      </c>
      <c r="D109" s="267" t="s">
        <v>73</v>
      </c>
      <c r="E109" s="267">
        <f t="shared" si="0"/>
        <v>18</v>
      </c>
      <c r="F109" s="267">
        <f t="shared" ref="F109:AK109" si="26">IF(F37=0,F73,0)</f>
        <v>1</v>
      </c>
      <c r="G109" s="267">
        <f t="shared" si="26"/>
        <v>1</v>
      </c>
      <c r="H109" s="267">
        <f t="shared" si="26"/>
        <v>0</v>
      </c>
      <c r="I109" s="267">
        <f t="shared" si="26"/>
        <v>0</v>
      </c>
      <c r="J109" s="267">
        <f t="shared" si="26"/>
        <v>1</v>
      </c>
      <c r="K109" s="267">
        <f t="shared" si="26"/>
        <v>1</v>
      </c>
      <c r="L109" s="267">
        <f t="shared" si="26"/>
        <v>1</v>
      </c>
      <c r="M109" s="267">
        <f t="shared" si="26"/>
        <v>1</v>
      </c>
      <c r="N109" s="267">
        <f t="shared" si="26"/>
        <v>1</v>
      </c>
      <c r="O109" s="267">
        <f t="shared" si="26"/>
        <v>1</v>
      </c>
      <c r="P109" s="267">
        <f t="shared" si="26"/>
        <v>0</v>
      </c>
      <c r="Q109" s="267">
        <f t="shared" si="26"/>
        <v>1</v>
      </c>
      <c r="R109" s="267">
        <f t="shared" si="26"/>
        <v>0</v>
      </c>
      <c r="S109" s="267">
        <f t="shared" si="26"/>
        <v>1</v>
      </c>
      <c r="T109" s="267">
        <f t="shared" si="26"/>
        <v>0</v>
      </c>
      <c r="U109" s="267">
        <f t="shared" si="26"/>
        <v>1</v>
      </c>
      <c r="V109" s="267">
        <f t="shared" si="26"/>
        <v>1</v>
      </c>
      <c r="W109" s="267">
        <f t="shared" si="26"/>
        <v>0</v>
      </c>
      <c r="X109" s="267">
        <f t="shared" si="26"/>
        <v>1</v>
      </c>
      <c r="Y109" s="267">
        <f t="shared" si="26"/>
        <v>0</v>
      </c>
      <c r="Z109" s="267">
        <f t="shared" si="26"/>
        <v>0</v>
      </c>
      <c r="AA109" s="267">
        <f t="shared" si="26"/>
        <v>1</v>
      </c>
      <c r="AB109" s="267">
        <f t="shared" si="26"/>
        <v>0</v>
      </c>
      <c r="AC109" s="267">
        <f t="shared" si="26"/>
        <v>1</v>
      </c>
      <c r="AD109" s="267">
        <f t="shared" si="26"/>
        <v>0</v>
      </c>
      <c r="AE109" s="267">
        <f t="shared" si="26"/>
        <v>0</v>
      </c>
      <c r="AF109" s="267">
        <f t="shared" si="26"/>
        <v>0</v>
      </c>
      <c r="AG109" s="267">
        <f t="shared" si="26"/>
        <v>1</v>
      </c>
      <c r="AH109" s="267">
        <f t="shared" si="26"/>
        <v>0</v>
      </c>
      <c r="AI109" s="267">
        <f t="shared" si="26"/>
        <v>1</v>
      </c>
      <c r="AJ109" s="267">
        <f t="shared" si="26"/>
        <v>1</v>
      </c>
      <c r="AK109" s="268">
        <f t="shared" si="26"/>
        <v>0</v>
      </c>
    </row>
    <row r="110" spans="2:37" ht="14.25" x14ac:dyDescent="0.2">
      <c r="B110" s="266" t="s">
        <v>374</v>
      </c>
      <c r="C110" s="267" t="s">
        <v>361</v>
      </c>
      <c r="D110" s="267" t="s">
        <v>73</v>
      </c>
      <c r="E110" s="267">
        <f t="shared" si="0"/>
        <v>18</v>
      </c>
      <c r="F110" s="267">
        <f t="shared" ref="F110:AK110" si="27">IF(F38=0,F74,0)</f>
        <v>1</v>
      </c>
      <c r="G110" s="267">
        <f t="shared" si="27"/>
        <v>0</v>
      </c>
      <c r="H110" s="267">
        <f t="shared" si="27"/>
        <v>0</v>
      </c>
      <c r="I110" s="267">
        <f t="shared" si="27"/>
        <v>0</v>
      </c>
      <c r="J110" s="267">
        <f t="shared" si="27"/>
        <v>1</v>
      </c>
      <c r="K110" s="267">
        <f t="shared" si="27"/>
        <v>1</v>
      </c>
      <c r="L110" s="267">
        <f t="shared" si="27"/>
        <v>1</v>
      </c>
      <c r="M110" s="267">
        <f t="shared" si="27"/>
        <v>1</v>
      </c>
      <c r="N110" s="267">
        <f t="shared" si="27"/>
        <v>0</v>
      </c>
      <c r="O110" s="267">
        <f t="shared" si="27"/>
        <v>1</v>
      </c>
      <c r="P110" s="267">
        <f t="shared" si="27"/>
        <v>0</v>
      </c>
      <c r="Q110" s="267">
        <f t="shared" si="27"/>
        <v>1</v>
      </c>
      <c r="R110" s="267">
        <f t="shared" si="27"/>
        <v>0</v>
      </c>
      <c r="S110" s="267">
        <f t="shared" si="27"/>
        <v>1</v>
      </c>
      <c r="T110" s="267">
        <f t="shared" si="27"/>
        <v>1</v>
      </c>
      <c r="U110" s="267">
        <f t="shared" si="27"/>
        <v>1</v>
      </c>
      <c r="V110" s="267">
        <f t="shared" si="27"/>
        <v>1</v>
      </c>
      <c r="W110" s="267">
        <f t="shared" si="27"/>
        <v>1</v>
      </c>
      <c r="X110" s="267">
        <f t="shared" si="27"/>
        <v>1</v>
      </c>
      <c r="Y110" s="267">
        <f t="shared" si="27"/>
        <v>0</v>
      </c>
      <c r="Z110" s="267">
        <f t="shared" si="27"/>
        <v>0</v>
      </c>
      <c r="AA110" s="267">
        <f t="shared" si="27"/>
        <v>1</v>
      </c>
      <c r="AB110" s="267">
        <f t="shared" si="27"/>
        <v>0</v>
      </c>
      <c r="AC110" s="267">
        <f t="shared" si="27"/>
        <v>1</v>
      </c>
      <c r="AD110" s="267">
        <f t="shared" si="27"/>
        <v>0</v>
      </c>
      <c r="AE110" s="267">
        <f t="shared" si="27"/>
        <v>0</v>
      </c>
      <c r="AF110" s="267">
        <f t="shared" si="27"/>
        <v>0</v>
      </c>
      <c r="AG110" s="267">
        <f t="shared" si="27"/>
        <v>1</v>
      </c>
      <c r="AH110" s="267">
        <f t="shared" si="27"/>
        <v>0</v>
      </c>
      <c r="AI110" s="267">
        <f t="shared" si="27"/>
        <v>1</v>
      </c>
      <c r="AJ110" s="267">
        <f t="shared" si="27"/>
        <v>1</v>
      </c>
      <c r="AK110" s="268">
        <f t="shared" si="27"/>
        <v>0</v>
      </c>
    </row>
    <row r="111" spans="2:37" ht="14.25" x14ac:dyDescent="0.2">
      <c r="B111" s="266" t="s">
        <v>374</v>
      </c>
      <c r="C111" s="267" t="s">
        <v>362</v>
      </c>
      <c r="D111" s="267" t="s">
        <v>73</v>
      </c>
      <c r="E111" s="267">
        <f t="shared" si="0"/>
        <v>18</v>
      </c>
      <c r="F111" s="267">
        <f t="shared" ref="F111:AK111" si="28">IF(F39=0,F75,0)</f>
        <v>1</v>
      </c>
      <c r="G111" s="267">
        <f t="shared" si="28"/>
        <v>0</v>
      </c>
      <c r="H111" s="267">
        <f t="shared" si="28"/>
        <v>0</v>
      </c>
      <c r="I111" s="267">
        <f t="shared" si="28"/>
        <v>0</v>
      </c>
      <c r="J111" s="267">
        <f t="shared" si="28"/>
        <v>1</v>
      </c>
      <c r="K111" s="267">
        <f t="shared" si="28"/>
        <v>0</v>
      </c>
      <c r="L111" s="267">
        <f t="shared" si="28"/>
        <v>1</v>
      </c>
      <c r="M111" s="267">
        <f t="shared" si="28"/>
        <v>1</v>
      </c>
      <c r="N111" s="267">
        <f t="shared" si="28"/>
        <v>0</v>
      </c>
      <c r="O111" s="267">
        <f t="shared" si="28"/>
        <v>1</v>
      </c>
      <c r="P111" s="267">
        <f t="shared" si="28"/>
        <v>1</v>
      </c>
      <c r="Q111" s="267">
        <f t="shared" si="28"/>
        <v>1</v>
      </c>
      <c r="R111" s="267">
        <f t="shared" si="28"/>
        <v>0</v>
      </c>
      <c r="S111" s="267">
        <f t="shared" si="28"/>
        <v>1</v>
      </c>
      <c r="T111" s="267">
        <f t="shared" si="28"/>
        <v>1</v>
      </c>
      <c r="U111" s="267">
        <f t="shared" si="28"/>
        <v>0</v>
      </c>
      <c r="V111" s="267">
        <f t="shared" si="28"/>
        <v>1</v>
      </c>
      <c r="W111" s="267">
        <f t="shared" si="28"/>
        <v>0</v>
      </c>
      <c r="X111" s="267">
        <f t="shared" si="28"/>
        <v>1</v>
      </c>
      <c r="Y111" s="267">
        <f t="shared" si="28"/>
        <v>0</v>
      </c>
      <c r="Z111" s="267">
        <f t="shared" si="28"/>
        <v>0</v>
      </c>
      <c r="AA111" s="267">
        <f t="shared" si="28"/>
        <v>1</v>
      </c>
      <c r="AB111" s="267">
        <f t="shared" si="28"/>
        <v>1</v>
      </c>
      <c r="AC111" s="267">
        <f t="shared" si="28"/>
        <v>1</v>
      </c>
      <c r="AD111" s="267">
        <f t="shared" si="28"/>
        <v>0</v>
      </c>
      <c r="AE111" s="267">
        <f t="shared" si="28"/>
        <v>0</v>
      </c>
      <c r="AF111" s="267">
        <f t="shared" si="28"/>
        <v>0</v>
      </c>
      <c r="AG111" s="267">
        <f t="shared" si="28"/>
        <v>1</v>
      </c>
      <c r="AH111" s="267">
        <f t="shared" si="28"/>
        <v>0</v>
      </c>
      <c r="AI111" s="267">
        <f t="shared" si="28"/>
        <v>1</v>
      </c>
      <c r="AJ111" s="267">
        <f t="shared" si="28"/>
        <v>1</v>
      </c>
      <c r="AK111" s="268">
        <f t="shared" si="28"/>
        <v>1</v>
      </c>
    </row>
    <row r="112" spans="2:37" ht="14.25" x14ac:dyDescent="0.2">
      <c r="B112" s="266" t="s">
        <v>374</v>
      </c>
      <c r="C112" s="267" t="s">
        <v>104</v>
      </c>
      <c r="D112" s="267" t="s">
        <v>73</v>
      </c>
      <c r="E112" s="267">
        <f t="shared" si="0"/>
        <v>10</v>
      </c>
      <c r="F112" s="267">
        <f t="shared" ref="F112:AK112" si="29">IF(F40=0,F76,0)</f>
        <v>1</v>
      </c>
      <c r="G112" s="267">
        <f t="shared" si="29"/>
        <v>0</v>
      </c>
      <c r="H112" s="267">
        <f t="shared" si="29"/>
        <v>0</v>
      </c>
      <c r="I112" s="267">
        <f t="shared" si="29"/>
        <v>0</v>
      </c>
      <c r="J112" s="267">
        <f t="shared" si="29"/>
        <v>0</v>
      </c>
      <c r="K112" s="267">
        <f t="shared" si="29"/>
        <v>1</v>
      </c>
      <c r="L112" s="267">
        <f t="shared" si="29"/>
        <v>0</v>
      </c>
      <c r="M112" s="267">
        <f t="shared" si="29"/>
        <v>0</v>
      </c>
      <c r="N112" s="267">
        <f t="shared" si="29"/>
        <v>0</v>
      </c>
      <c r="O112" s="267">
        <f t="shared" si="29"/>
        <v>1</v>
      </c>
      <c r="P112" s="267">
        <f t="shared" si="29"/>
        <v>0</v>
      </c>
      <c r="Q112" s="267">
        <f t="shared" si="29"/>
        <v>1</v>
      </c>
      <c r="R112" s="267">
        <f t="shared" si="29"/>
        <v>0</v>
      </c>
      <c r="S112" s="267">
        <f t="shared" si="29"/>
        <v>0</v>
      </c>
      <c r="T112" s="267">
        <f t="shared" si="29"/>
        <v>0</v>
      </c>
      <c r="U112" s="267">
        <f t="shared" si="29"/>
        <v>0</v>
      </c>
      <c r="V112" s="267">
        <f t="shared" si="29"/>
        <v>1</v>
      </c>
      <c r="W112" s="267">
        <f t="shared" si="29"/>
        <v>0</v>
      </c>
      <c r="X112" s="267">
        <f t="shared" si="29"/>
        <v>1</v>
      </c>
      <c r="Y112" s="267">
        <f t="shared" si="29"/>
        <v>0</v>
      </c>
      <c r="Z112" s="267">
        <f t="shared" si="29"/>
        <v>0</v>
      </c>
      <c r="AA112" s="267">
        <f t="shared" si="29"/>
        <v>1</v>
      </c>
      <c r="AB112" s="267">
        <f t="shared" si="29"/>
        <v>0</v>
      </c>
      <c r="AC112" s="267">
        <f t="shared" si="29"/>
        <v>0</v>
      </c>
      <c r="AD112" s="267">
        <f t="shared" si="29"/>
        <v>0</v>
      </c>
      <c r="AE112" s="267">
        <f t="shared" si="29"/>
        <v>0</v>
      </c>
      <c r="AF112" s="267">
        <f t="shared" si="29"/>
        <v>0</v>
      </c>
      <c r="AG112" s="267">
        <f t="shared" si="29"/>
        <v>1</v>
      </c>
      <c r="AH112" s="267">
        <f t="shared" si="29"/>
        <v>0</v>
      </c>
      <c r="AI112" s="267">
        <f t="shared" si="29"/>
        <v>1</v>
      </c>
      <c r="AJ112" s="267">
        <f t="shared" si="29"/>
        <v>1</v>
      </c>
      <c r="AK112" s="268">
        <f t="shared" si="29"/>
        <v>0</v>
      </c>
    </row>
    <row r="113" spans="2:37" ht="14.25" x14ac:dyDescent="0.2">
      <c r="B113" s="266" t="s">
        <v>374</v>
      </c>
      <c r="C113" s="267" t="s">
        <v>363</v>
      </c>
      <c r="D113" s="267" t="s">
        <v>73</v>
      </c>
      <c r="E113" s="267">
        <f t="shared" si="0"/>
        <v>5</v>
      </c>
      <c r="F113" s="267">
        <f t="shared" ref="F113:AK113" si="30">IF(F41=0,F77,0)</f>
        <v>1</v>
      </c>
      <c r="G113" s="267">
        <f t="shared" si="30"/>
        <v>0</v>
      </c>
      <c r="H113" s="267">
        <f t="shared" si="30"/>
        <v>0</v>
      </c>
      <c r="I113" s="267">
        <f t="shared" si="30"/>
        <v>0</v>
      </c>
      <c r="J113" s="267">
        <f t="shared" si="30"/>
        <v>0</v>
      </c>
      <c r="K113" s="267">
        <f t="shared" si="30"/>
        <v>1</v>
      </c>
      <c r="L113" s="267">
        <f t="shared" si="30"/>
        <v>0</v>
      </c>
      <c r="M113" s="267">
        <f t="shared" si="30"/>
        <v>0</v>
      </c>
      <c r="N113" s="267">
        <f t="shared" si="30"/>
        <v>0</v>
      </c>
      <c r="O113" s="267">
        <f t="shared" si="30"/>
        <v>0</v>
      </c>
      <c r="P113" s="267">
        <f t="shared" si="30"/>
        <v>0</v>
      </c>
      <c r="Q113" s="267">
        <f t="shared" si="30"/>
        <v>0</v>
      </c>
      <c r="R113" s="267">
        <f t="shared" si="30"/>
        <v>0</v>
      </c>
      <c r="S113" s="267">
        <f t="shared" si="30"/>
        <v>0</v>
      </c>
      <c r="T113" s="267">
        <f t="shared" si="30"/>
        <v>0</v>
      </c>
      <c r="U113" s="267">
        <f t="shared" si="30"/>
        <v>0</v>
      </c>
      <c r="V113" s="267">
        <f t="shared" si="30"/>
        <v>0</v>
      </c>
      <c r="W113" s="267">
        <f t="shared" si="30"/>
        <v>0</v>
      </c>
      <c r="X113" s="267">
        <f t="shared" si="30"/>
        <v>0</v>
      </c>
      <c r="Y113" s="267">
        <f t="shared" si="30"/>
        <v>0</v>
      </c>
      <c r="Z113" s="267">
        <f t="shared" si="30"/>
        <v>0</v>
      </c>
      <c r="AA113" s="267">
        <f t="shared" si="30"/>
        <v>1</v>
      </c>
      <c r="AB113" s="267">
        <f t="shared" si="30"/>
        <v>0</v>
      </c>
      <c r="AC113" s="267">
        <f t="shared" si="30"/>
        <v>0</v>
      </c>
      <c r="AD113" s="267">
        <f t="shared" si="30"/>
        <v>0</v>
      </c>
      <c r="AE113" s="267">
        <f t="shared" si="30"/>
        <v>0</v>
      </c>
      <c r="AF113" s="267">
        <f t="shared" si="30"/>
        <v>0</v>
      </c>
      <c r="AG113" s="267">
        <f t="shared" si="30"/>
        <v>1</v>
      </c>
      <c r="AH113" s="267">
        <f t="shared" si="30"/>
        <v>0</v>
      </c>
      <c r="AI113" s="267">
        <f t="shared" si="30"/>
        <v>0</v>
      </c>
      <c r="AJ113" s="267">
        <f t="shared" si="30"/>
        <v>1</v>
      </c>
      <c r="AK113" s="268">
        <f t="shared" si="30"/>
        <v>0</v>
      </c>
    </row>
    <row r="114" spans="2:37" ht="14.25" x14ac:dyDescent="0.2">
      <c r="B114" s="266" t="s">
        <v>375</v>
      </c>
      <c r="C114" s="267" t="s">
        <v>43</v>
      </c>
      <c r="D114" s="267" t="s">
        <v>72</v>
      </c>
      <c r="E114" s="267">
        <f t="shared" si="0"/>
        <v>0</v>
      </c>
      <c r="F114" s="267">
        <f>IF(F27=1,F45,0)</f>
        <v>0</v>
      </c>
      <c r="G114" s="267">
        <f t="shared" ref="F114:AK114" si="31">IF(G27=1,G45,0)</f>
        <v>0</v>
      </c>
      <c r="H114" s="267">
        <f t="shared" si="31"/>
        <v>0</v>
      </c>
      <c r="I114" s="267">
        <f t="shared" si="31"/>
        <v>0</v>
      </c>
      <c r="J114" s="267">
        <f t="shared" si="31"/>
        <v>0</v>
      </c>
      <c r="K114" s="267">
        <f t="shared" si="31"/>
        <v>0</v>
      </c>
      <c r="L114" s="267">
        <f t="shared" si="31"/>
        <v>0</v>
      </c>
      <c r="M114" s="267">
        <f t="shared" si="31"/>
        <v>0</v>
      </c>
      <c r="N114" s="267">
        <f t="shared" si="31"/>
        <v>0</v>
      </c>
      <c r="O114" s="267">
        <f t="shared" si="31"/>
        <v>0</v>
      </c>
      <c r="P114" s="267">
        <f t="shared" si="31"/>
        <v>0</v>
      </c>
      <c r="Q114" s="267">
        <f t="shared" si="31"/>
        <v>0</v>
      </c>
      <c r="R114" s="267">
        <f t="shared" si="31"/>
        <v>0</v>
      </c>
      <c r="S114" s="267">
        <f t="shared" si="31"/>
        <v>0</v>
      </c>
      <c r="T114" s="267">
        <f t="shared" si="31"/>
        <v>0</v>
      </c>
      <c r="U114" s="267">
        <f t="shared" si="31"/>
        <v>0</v>
      </c>
      <c r="V114" s="267">
        <f t="shared" si="31"/>
        <v>0</v>
      </c>
      <c r="W114" s="267">
        <f t="shared" si="31"/>
        <v>0</v>
      </c>
      <c r="X114" s="267">
        <f t="shared" si="31"/>
        <v>0</v>
      </c>
      <c r="Y114" s="267">
        <f t="shared" si="31"/>
        <v>0</v>
      </c>
      <c r="Z114" s="267">
        <f t="shared" si="31"/>
        <v>0</v>
      </c>
      <c r="AA114" s="267">
        <f t="shared" si="31"/>
        <v>0</v>
      </c>
      <c r="AB114" s="267">
        <f t="shared" si="31"/>
        <v>0</v>
      </c>
      <c r="AC114" s="267">
        <f t="shared" si="31"/>
        <v>0</v>
      </c>
      <c r="AD114" s="267">
        <f t="shared" si="31"/>
        <v>0</v>
      </c>
      <c r="AE114" s="267">
        <f t="shared" si="31"/>
        <v>0</v>
      </c>
      <c r="AF114" s="267">
        <f t="shared" si="31"/>
        <v>0</v>
      </c>
      <c r="AG114" s="267">
        <f t="shared" si="31"/>
        <v>0</v>
      </c>
      <c r="AH114" s="267">
        <f t="shared" si="31"/>
        <v>0</v>
      </c>
      <c r="AI114" s="267">
        <f t="shared" si="31"/>
        <v>0</v>
      </c>
      <c r="AJ114" s="267">
        <f t="shared" si="31"/>
        <v>0</v>
      </c>
      <c r="AK114" s="268">
        <f t="shared" si="31"/>
        <v>0</v>
      </c>
    </row>
    <row r="115" spans="2:37" ht="14.25" x14ac:dyDescent="0.2">
      <c r="B115" s="266" t="s">
        <v>375</v>
      </c>
      <c r="C115" s="267" t="s">
        <v>366</v>
      </c>
      <c r="D115" s="267" t="s">
        <v>72</v>
      </c>
      <c r="E115" s="267">
        <f t="shared" si="0"/>
        <v>0</v>
      </c>
      <c r="F115" s="267">
        <f t="shared" ref="F115:AK115" si="32">IF(F28=1,F46,0)</f>
        <v>0</v>
      </c>
      <c r="G115" s="267">
        <f t="shared" si="32"/>
        <v>0</v>
      </c>
      <c r="H115" s="267">
        <f t="shared" si="32"/>
        <v>0</v>
      </c>
      <c r="I115" s="267">
        <f t="shared" si="32"/>
        <v>0</v>
      </c>
      <c r="J115" s="267">
        <f t="shared" si="32"/>
        <v>0</v>
      </c>
      <c r="K115" s="267">
        <f t="shared" si="32"/>
        <v>0</v>
      </c>
      <c r="L115" s="267">
        <f t="shared" si="32"/>
        <v>0</v>
      </c>
      <c r="M115" s="267">
        <f t="shared" si="32"/>
        <v>0</v>
      </c>
      <c r="N115" s="267">
        <f t="shared" si="32"/>
        <v>0</v>
      </c>
      <c r="O115" s="267">
        <f t="shared" si="32"/>
        <v>0</v>
      </c>
      <c r="P115" s="267">
        <f t="shared" si="32"/>
        <v>0</v>
      </c>
      <c r="Q115" s="267">
        <f t="shared" si="32"/>
        <v>0</v>
      </c>
      <c r="R115" s="267">
        <f t="shared" si="32"/>
        <v>0</v>
      </c>
      <c r="S115" s="267">
        <f t="shared" si="32"/>
        <v>0</v>
      </c>
      <c r="T115" s="267">
        <f t="shared" si="32"/>
        <v>0</v>
      </c>
      <c r="U115" s="267">
        <f t="shared" si="32"/>
        <v>0</v>
      </c>
      <c r="V115" s="267">
        <f t="shared" si="32"/>
        <v>0</v>
      </c>
      <c r="W115" s="267">
        <f t="shared" si="32"/>
        <v>0</v>
      </c>
      <c r="X115" s="267">
        <f t="shared" si="32"/>
        <v>0</v>
      </c>
      <c r="Y115" s="267">
        <f t="shared" si="32"/>
        <v>0</v>
      </c>
      <c r="Z115" s="267">
        <f t="shared" si="32"/>
        <v>0</v>
      </c>
      <c r="AA115" s="267">
        <f t="shared" si="32"/>
        <v>0</v>
      </c>
      <c r="AB115" s="267">
        <f t="shared" si="32"/>
        <v>0</v>
      </c>
      <c r="AC115" s="267">
        <f t="shared" si="32"/>
        <v>0</v>
      </c>
      <c r="AD115" s="267">
        <f t="shared" si="32"/>
        <v>0</v>
      </c>
      <c r="AE115" s="267">
        <f t="shared" si="32"/>
        <v>0</v>
      </c>
      <c r="AF115" s="267">
        <f t="shared" si="32"/>
        <v>0</v>
      </c>
      <c r="AG115" s="267">
        <f t="shared" si="32"/>
        <v>0</v>
      </c>
      <c r="AH115" s="267">
        <f t="shared" si="32"/>
        <v>0</v>
      </c>
      <c r="AI115" s="267">
        <f t="shared" si="32"/>
        <v>0</v>
      </c>
      <c r="AJ115" s="267">
        <f t="shared" si="32"/>
        <v>0</v>
      </c>
      <c r="AK115" s="268">
        <f t="shared" si="32"/>
        <v>0</v>
      </c>
    </row>
    <row r="116" spans="2:37" ht="14.25" x14ac:dyDescent="0.2">
      <c r="B116" s="266" t="s">
        <v>375</v>
      </c>
      <c r="C116" s="267" t="s">
        <v>40</v>
      </c>
      <c r="D116" s="267" t="s">
        <v>72</v>
      </c>
      <c r="E116" s="267">
        <f t="shared" ref="E116:E143" si="33">SUM(F116:AK116)</f>
        <v>0</v>
      </c>
      <c r="F116" s="267">
        <f t="shared" ref="F116:AK116" si="34">IF(F29=1,F47,0)</f>
        <v>0</v>
      </c>
      <c r="G116" s="267">
        <f t="shared" si="34"/>
        <v>0</v>
      </c>
      <c r="H116" s="267">
        <f t="shared" si="34"/>
        <v>0</v>
      </c>
      <c r="I116" s="267">
        <f t="shared" si="34"/>
        <v>0</v>
      </c>
      <c r="J116" s="267">
        <f t="shared" si="34"/>
        <v>0</v>
      </c>
      <c r="K116" s="267">
        <f t="shared" si="34"/>
        <v>0</v>
      </c>
      <c r="L116" s="267">
        <f t="shared" si="34"/>
        <v>0</v>
      </c>
      <c r="M116" s="267">
        <f t="shared" si="34"/>
        <v>0</v>
      </c>
      <c r="N116" s="267">
        <f t="shared" si="34"/>
        <v>0</v>
      </c>
      <c r="O116" s="267">
        <f t="shared" si="34"/>
        <v>0</v>
      </c>
      <c r="P116" s="267">
        <f t="shared" si="34"/>
        <v>0</v>
      </c>
      <c r="Q116" s="267">
        <f t="shared" si="34"/>
        <v>0</v>
      </c>
      <c r="R116" s="267">
        <f t="shared" si="34"/>
        <v>0</v>
      </c>
      <c r="S116" s="267">
        <f t="shared" si="34"/>
        <v>0</v>
      </c>
      <c r="T116" s="267">
        <f t="shared" si="34"/>
        <v>0</v>
      </c>
      <c r="U116" s="267">
        <f t="shared" si="34"/>
        <v>0</v>
      </c>
      <c r="V116" s="267">
        <f t="shared" si="34"/>
        <v>0</v>
      </c>
      <c r="W116" s="267">
        <f t="shared" si="34"/>
        <v>0</v>
      </c>
      <c r="X116" s="267">
        <f t="shared" si="34"/>
        <v>0</v>
      </c>
      <c r="Y116" s="267">
        <f t="shared" si="34"/>
        <v>0</v>
      </c>
      <c r="Z116" s="267">
        <f t="shared" si="34"/>
        <v>0</v>
      </c>
      <c r="AA116" s="267">
        <f t="shared" si="34"/>
        <v>0</v>
      </c>
      <c r="AB116" s="267">
        <f t="shared" si="34"/>
        <v>0</v>
      </c>
      <c r="AC116" s="267">
        <f t="shared" si="34"/>
        <v>0</v>
      </c>
      <c r="AD116" s="267">
        <f t="shared" si="34"/>
        <v>0</v>
      </c>
      <c r="AE116" s="267">
        <f t="shared" si="34"/>
        <v>0</v>
      </c>
      <c r="AF116" s="267">
        <f t="shared" si="34"/>
        <v>0</v>
      </c>
      <c r="AG116" s="267">
        <f t="shared" si="34"/>
        <v>0</v>
      </c>
      <c r="AH116" s="267">
        <f t="shared" si="34"/>
        <v>0</v>
      </c>
      <c r="AI116" s="267">
        <f t="shared" si="34"/>
        <v>0</v>
      </c>
      <c r="AJ116" s="267">
        <f t="shared" si="34"/>
        <v>0</v>
      </c>
      <c r="AK116" s="268">
        <f t="shared" si="34"/>
        <v>0</v>
      </c>
    </row>
    <row r="117" spans="2:37" ht="14.25" x14ac:dyDescent="0.2">
      <c r="B117" s="266" t="s">
        <v>375</v>
      </c>
      <c r="C117" s="267" t="s">
        <v>42</v>
      </c>
      <c r="D117" s="267" t="s">
        <v>72</v>
      </c>
      <c r="E117" s="267">
        <f t="shared" si="33"/>
        <v>0</v>
      </c>
      <c r="F117" s="267">
        <f t="shared" ref="F117:AK117" si="35">IF(F30=1,F48,0)</f>
        <v>0</v>
      </c>
      <c r="G117" s="267">
        <f t="shared" si="35"/>
        <v>0</v>
      </c>
      <c r="H117" s="267">
        <f t="shared" si="35"/>
        <v>0</v>
      </c>
      <c r="I117" s="267">
        <f t="shared" si="35"/>
        <v>0</v>
      </c>
      <c r="J117" s="267">
        <f t="shared" si="35"/>
        <v>0</v>
      </c>
      <c r="K117" s="267">
        <f t="shared" si="35"/>
        <v>0</v>
      </c>
      <c r="L117" s="267">
        <f t="shared" si="35"/>
        <v>0</v>
      </c>
      <c r="M117" s="267">
        <f t="shared" si="35"/>
        <v>0</v>
      </c>
      <c r="N117" s="267">
        <f t="shared" si="35"/>
        <v>0</v>
      </c>
      <c r="O117" s="267">
        <f t="shared" si="35"/>
        <v>0</v>
      </c>
      <c r="P117" s="267">
        <f t="shared" si="35"/>
        <v>0</v>
      </c>
      <c r="Q117" s="267">
        <f t="shared" si="35"/>
        <v>0</v>
      </c>
      <c r="R117" s="267">
        <f t="shared" si="35"/>
        <v>0</v>
      </c>
      <c r="S117" s="267">
        <f t="shared" si="35"/>
        <v>0</v>
      </c>
      <c r="T117" s="267">
        <f t="shared" si="35"/>
        <v>0</v>
      </c>
      <c r="U117" s="267">
        <f t="shared" si="35"/>
        <v>0</v>
      </c>
      <c r="V117" s="267">
        <f t="shared" si="35"/>
        <v>0</v>
      </c>
      <c r="W117" s="267">
        <f t="shared" si="35"/>
        <v>0</v>
      </c>
      <c r="X117" s="267">
        <f t="shared" si="35"/>
        <v>0</v>
      </c>
      <c r="Y117" s="267">
        <f t="shared" si="35"/>
        <v>0</v>
      </c>
      <c r="Z117" s="267">
        <f t="shared" si="35"/>
        <v>0</v>
      </c>
      <c r="AA117" s="267">
        <f t="shared" si="35"/>
        <v>0</v>
      </c>
      <c r="AB117" s="267">
        <f t="shared" si="35"/>
        <v>0</v>
      </c>
      <c r="AC117" s="267">
        <f t="shared" si="35"/>
        <v>0</v>
      </c>
      <c r="AD117" s="267">
        <f t="shared" si="35"/>
        <v>0</v>
      </c>
      <c r="AE117" s="267">
        <f t="shared" si="35"/>
        <v>0</v>
      </c>
      <c r="AF117" s="267">
        <f t="shared" si="35"/>
        <v>0</v>
      </c>
      <c r="AG117" s="267">
        <f t="shared" si="35"/>
        <v>0</v>
      </c>
      <c r="AH117" s="267">
        <f t="shared" si="35"/>
        <v>0</v>
      </c>
      <c r="AI117" s="267">
        <f t="shared" si="35"/>
        <v>0</v>
      </c>
      <c r="AJ117" s="267">
        <f t="shared" si="35"/>
        <v>0</v>
      </c>
      <c r="AK117" s="268">
        <f t="shared" si="35"/>
        <v>0</v>
      </c>
    </row>
    <row r="118" spans="2:37" ht="14.25" x14ac:dyDescent="0.2">
      <c r="B118" s="266" t="s">
        <v>375</v>
      </c>
      <c r="C118" s="267" t="s">
        <v>367</v>
      </c>
      <c r="D118" s="267" t="s">
        <v>72</v>
      </c>
      <c r="E118" s="267">
        <f t="shared" si="33"/>
        <v>0</v>
      </c>
      <c r="F118" s="267">
        <f t="shared" ref="F118:AK118" si="36">IF(F31=1,F49,0)</f>
        <v>0</v>
      </c>
      <c r="G118" s="267">
        <f t="shared" si="36"/>
        <v>0</v>
      </c>
      <c r="H118" s="267">
        <f t="shared" si="36"/>
        <v>0</v>
      </c>
      <c r="I118" s="267">
        <f t="shared" si="36"/>
        <v>0</v>
      </c>
      <c r="J118" s="267">
        <f t="shared" si="36"/>
        <v>0</v>
      </c>
      <c r="K118" s="267">
        <f t="shared" si="36"/>
        <v>0</v>
      </c>
      <c r="L118" s="267">
        <f t="shared" si="36"/>
        <v>0</v>
      </c>
      <c r="M118" s="267">
        <f t="shared" si="36"/>
        <v>0</v>
      </c>
      <c r="N118" s="267">
        <f t="shared" si="36"/>
        <v>0</v>
      </c>
      <c r="O118" s="267">
        <f t="shared" si="36"/>
        <v>0</v>
      </c>
      <c r="P118" s="267">
        <f t="shared" si="36"/>
        <v>0</v>
      </c>
      <c r="Q118" s="267">
        <f t="shared" si="36"/>
        <v>0</v>
      </c>
      <c r="R118" s="267">
        <f t="shared" si="36"/>
        <v>0</v>
      </c>
      <c r="S118" s="267">
        <f t="shared" si="36"/>
        <v>0</v>
      </c>
      <c r="T118" s="267">
        <f t="shared" si="36"/>
        <v>0</v>
      </c>
      <c r="U118" s="267">
        <f t="shared" si="36"/>
        <v>0</v>
      </c>
      <c r="V118" s="267">
        <f t="shared" si="36"/>
        <v>0</v>
      </c>
      <c r="W118" s="267">
        <f t="shared" si="36"/>
        <v>0</v>
      </c>
      <c r="X118" s="267">
        <f t="shared" si="36"/>
        <v>0</v>
      </c>
      <c r="Y118" s="267">
        <f t="shared" si="36"/>
        <v>0</v>
      </c>
      <c r="Z118" s="267">
        <f t="shared" si="36"/>
        <v>0</v>
      </c>
      <c r="AA118" s="267">
        <f t="shared" si="36"/>
        <v>0</v>
      </c>
      <c r="AB118" s="267">
        <f t="shared" si="36"/>
        <v>0</v>
      </c>
      <c r="AC118" s="267">
        <f t="shared" si="36"/>
        <v>0</v>
      </c>
      <c r="AD118" s="267">
        <f t="shared" si="36"/>
        <v>0</v>
      </c>
      <c r="AE118" s="267">
        <f t="shared" si="36"/>
        <v>0</v>
      </c>
      <c r="AF118" s="267">
        <f t="shared" si="36"/>
        <v>0</v>
      </c>
      <c r="AG118" s="267">
        <f t="shared" si="36"/>
        <v>0</v>
      </c>
      <c r="AH118" s="267">
        <f t="shared" si="36"/>
        <v>0</v>
      </c>
      <c r="AI118" s="267">
        <f t="shared" si="36"/>
        <v>0</v>
      </c>
      <c r="AJ118" s="267">
        <f t="shared" si="36"/>
        <v>0</v>
      </c>
      <c r="AK118" s="268">
        <f t="shared" si="36"/>
        <v>0</v>
      </c>
    </row>
    <row r="119" spans="2:37" ht="14.25" x14ac:dyDescent="0.2">
      <c r="B119" s="266" t="s">
        <v>375</v>
      </c>
      <c r="C119" s="267" t="s">
        <v>45</v>
      </c>
      <c r="D119" s="267" t="s">
        <v>72</v>
      </c>
      <c r="E119" s="267">
        <f t="shared" si="33"/>
        <v>0</v>
      </c>
      <c r="F119" s="267">
        <f t="shared" ref="F119:AK119" si="37">IF(F32=1,F50,0)</f>
        <v>0</v>
      </c>
      <c r="G119" s="267">
        <f t="shared" si="37"/>
        <v>0</v>
      </c>
      <c r="H119" s="267">
        <f t="shared" si="37"/>
        <v>0</v>
      </c>
      <c r="I119" s="267">
        <f t="shared" si="37"/>
        <v>0</v>
      </c>
      <c r="J119" s="267">
        <f t="shared" si="37"/>
        <v>0</v>
      </c>
      <c r="K119" s="267">
        <f t="shared" si="37"/>
        <v>0</v>
      </c>
      <c r="L119" s="267">
        <f t="shared" si="37"/>
        <v>0</v>
      </c>
      <c r="M119" s="267">
        <f t="shared" si="37"/>
        <v>0</v>
      </c>
      <c r="N119" s="267">
        <f t="shared" si="37"/>
        <v>0</v>
      </c>
      <c r="O119" s="267">
        <f t="shared" si="37"/>
        <v>0</v>
      </c>
      <c r="P119" s="267">
        <f t="shared" si="37"/>
        <v>0</v>
      </c>
      <c r="Q119" s="267">
        <f t="shared" si="37"/>
        <v>0</v>
      </c>
      <c r="R119" s="267">
        <f t="shared" si="37"/>
        <v>0</v>
      </c>
      <c r="S119" s="267">
        <f t="shared" si="37"/>
        <v>0</v>
      </c>
      <c r="T119" s="267">
        <f t="shared" si="37"/>
        <v>0</v>
      </c>
      <c r="U119" s="267">
        <f t="shared" si="37"/>
        <v>0</v>
      </c>
      <c r="V119" s="267">
        <f t="shared" si="37"/>
        <v>0</v>
      </c>
      <c r="W119" s="267">
        <f t="shared" si="37"/>
        <v>0</v>
      </c>
      <c r="X119" s="267">
        <f t="shared" si="37"/>
        <v>0</v>
      </c>
      <c r="Y119" s="267">
        <f t="shared" si="37"/>
        <v>0</v>
      </c>
      <c r="Z119" s="267">
        <f t="shared" si="37"/>
        <v>0</v>
      </c>
      <c r="AA119" s="267">
        <f t="shared" si="37"/>
        <v>0</v>
      </c>
      <c r="AB119" s="267">
        <f t="shared" si="37"/>
        <v>0</v>
      </c>
      <c r="AC119" s="267">
        <f t="shared" si="37"/>
        <v>0</v>
      </c>
      <c r="AD119" s="267">
        <f t="shared" si="37"/>
        <v>0</v>
      </c>
      <c r="AE119" s="267">
        <f t="shared" si="37"/>
        <v>0</v>
      </c>
      <c r="AF119" s="267">
        <f t="shared" si="37"/>
        <v>0</v>
      </c>
      <c r="AG119" s="267">
        <f t="shared" si="37"/>
        <v>0</v>
      </c>
      <c r="AH119" s="267">
        <f t="shared" si="37"/>
        <v>0</v>
      </c>
      <c r="AI119" s="267">
        <f t="shared" si="37"/>
        <v>0</v>
      </c>
      <c r="AJ119" s="267">
        <f t="shared" si="37"/>
        <v>0</v>
      </c>
      <c r="AK119" s="268">
        <f t="shared" si="37"/>
        <v>0</v>
      </c>
    </row>
    <row r="120" spans="2:37" ht="14.25" x14ac:dyDescent="0.2">
      <c r="B120" s="266" t="s">
        <v>375</v>
      </c>
      <c r="C120" s="267" t="s">
        <v>46</v>
      </c>
      <c r="D120" s="267" t="s">
        <v>72</v>
      </c>
      <c r="E120" s="267">
        <f t="shared" si="33"/>
        <v>0</v>
      </c>
      <c r="F120" s="267">
        <f t="shared" ref="F120:AK120" si="38">IF(F33=1,F51,0)</f>
        <v>0</v>
      </c>
      <c r="G120" s="267">
        <f t="shared" si="38"/>
        <v>0</v>
      </c>
      <c r="H120" s="267">
        <f t="shared" si="38"/>
        <v>0</v>
      </c>
      <c r="I120" s="267">
        <f t="shared" si="38"/>
        <v>0</v>
      </c>
      <c r="J120" s="267">
        <f t="shared" si="38"/>
        <v>0</v>
      </c>
      <c r="K120" s="267">
        <f t="shared" si="38"/>
        <v>0</v>
      </c>
      <c r="L120" s="267">
        <f t="shared" si="38"/>
        <v>0</v>
      </c>
      <c r="M120" s="267">
        <f t="shared" si="38"/>
        <v>0</v>
      </c>
      <c r="N120" s="267">
        <f t="shared" si="38"/>
        <v>0</v>
      </c>
      <c r="O120" s="267">
        <f t="shared" si="38"/>
        <v>0</v>
      </c>
      <c r="P120" s="267">
        <f t="shared" si="38"/>
        <v>0</v>
      </c>
      <c r="Q120" s="267">
        <f t="shared" si="38"/>
        <v>0</v>
      </c>
      <c r="R120" s="267">
        <f t="shared" si="38"/>
        <v>0</v>
      </c>
      <c r="S120" s="267">
        <f t="shared" si="38"/>
        <v>0</v>
      </c>
      <c r="T120" s="267">
        <f t="shared" si="38"/>
        <v>0</v>
      </c>
      <c r="U120" s="267">
        <f t="shared" si="38"/>
        <v>0</v>
      </c>
      <c r="V120" s="267">
        <f t="shared" si="38"/>
        <v>0</v>
      </c>
      <c r="W120" s="267">
        <f t="shared" si="38"/>
        <v>0</v>
      </c>
      <c r="X120" s="267">
        <f t="shared" si="38"/>
        <v>0</v>
      </c>
      <c r="Y120" s="267">
        <f t="shared" si="38"/>
        <v>0</v>
      </c>
      <c r="Z120" s="267">
        <f t="shared" si="38"/>
        <v>0</v>
      </c>
      <c r="AA120" s="267">
        <f t="shared" si="38"/>
        <v>0</v>
      </c>
      <c r="AB120" s="267">
        <f t="shared" si="38"/>
        <v>0</v>
      </c>
      <c r="AC120" s="267">
        <f t="shared" si="38"/>
        <v>0</v>
      </c>
      <c r="AD120" s="267">
        <f t="shared" si="38"/>
        <v>0</v>
      </c>
      <c r="AE120" s="267">
        <f t="shared" si="38"/>
        <v>0</v>
      </c>
      <c r="AF120" s="267">
        <f t="shared" si="38"/>
        <v>0</v>
      </c>
      <c r="AG120" s="267">
        <f t="shared" si="38"/>
        <v>0</v>
      </c>
      <c r="AH120" s="267">
        <f t="shared" si="38"/>
        <v>0</v>
      </c>
      <c r="AI120" s="267">
        <f t="shared" si="38"/>
        <v>0</v>
      </c>
      <c r="AJ120" s="267">
        <f t="shared" si="38"/>
        <v>0</v>
      </c>
      <c r="AK120" s="268">
        <f t="shared" si="38"/>
        <v>0</v>
      </c>
    </row>
    <row r="121" spans="2:37" ht="14.25" x14ac:dyDescent="0.2">
      <c r="B121" s="266" t="s">
        <v>375</v>
      </c>
      <c r="C121" s="267" t="s">
        <v>44</v>
      </c>
      <c r="D121" s="267" t="s">
        <v>72</v>
      </c>
      <c r="E121" s="267">
        <f t="shared" si="33"/>
        <v>0</v>
      </c>
      <c r="F121" s="267">
        <f t="shared" ref="F121:AK121" si="39">IF(F34=1,F52,0)</f>
        <v>0</v>
      </c>
      <c r="G121" s="267">
        <f t="shared" si="39"/>
        <v>0</v>
      </c>
      <c r="H121" s="267">
        <f t="shared" si="39"/>
        <v>0</v>
      </c>
      <c r="I121" s="267">
        <f t="shared" si="39"/>
        <v>0</v>
      </c>
      <c r="J121" s="267">
        <f t="shared" si="39"/>
        <v>0</v>
      </c>
      <c r="K121" s="267">
        <f t="shared" si="39"/>
        <v>0</v>
      </c>
      <c r="L121" s="267">
        <f t="shared" si="39"/>
        <v>0</v>
      </c>
      <c r="M121" s="267">
        <f t="shared" si="39"/>
        <v>0</v>
      </c>
      <c r="N121" s="267">
        <f t="shared" si="39"/>
        <v>0</v>
      </c>
      <c r="O121" s="267">
        <f t="shared" si="39"/>
        <v>0</v>
      </c>
      <c r="P121" s="267">
        <f t="shared" si="39"/>
        <v>0</v>
      </c>
      <c r="Q121" s="267">
        <f t="shared" si="39"/>
        <v>0</v>
      </c>
      <c r="R121" s="267">
        <f t="shared" si="39"/>
        <v>0</v>
      </c>
      <c r="S121" s="267">
        <f t="shared" si="39"/>
        <v>0</v>
      </c>
      <c r="T121" s="267">
        <f t="shared" si="39"/>
        <v>0</v>
      </c>
      <c r="U121" s="267">
        <f t="shared" si="39"/>
        <v>0</v>
      </c>
      <c r="V121" s="267">
        <f t="shared" si="39"/>
        <v>0</v>
      </c>
      <c r="W121" s="267">
        <f t="shared" si="39"/>
        <v>0</v>
      </c>
      <c r="X121" s="267">
        <f t="shared" si="39"/>
        <v>0</v>
      </c>
      <c r="Y121" s="267">
        <f t="shared" si="39"/>
        <v>0</v>
      </c>
      <c r="Z121" s="267">
        <f t="shared" si="39"/>
        <v>0</v>
      </c>
      <c r="AA121" s="267">
        <f t="shared" si="39"/>
        <v>0</v>
      </c>
      <c r="AB121" s="267">
        <f t="shared" si="39"/>
        <v>0</v>
      </c>
      <c r="AC121" s="267">
        <f t="shared" si="39"/>
        <v>0</v>
      </c>
      <c r="AD121" s="267">
        <f t="shared" si="39"/>
        <v>0</v>
      </c>
      <c r="AE121" s="267">
        <f t="shared" si="39"/>
        <v>0</v>
      </c>
      <c r="AF121" s="267">
        <f t="shared" si="39"/>
        <v>0</v>
      </c>
      <c r="AG121" s="267">
        <f t="shared" si="39"/>
        <v>0</v>
      </c>
      <c r="AH121" s="267">
        <f t="shared" si="39"/>
        <v>0</v>
      </c>
      <c r="AI121" s="267">
        <f t="shared" si="39"/>
        <v>0</v>
      </c>
      <c r="AJ121" s="267">
        <f t="shared" si="39"/>
        <v>0</v>
      </c>
      <c r="AK121" s="268">
        <f t="shared" si="39"/>
        <v>0</v>
      </c>
    </row>
    <row r="122" spans="2:37" ht="14.25" x14ac:dyDescent="0.2">
      <c r="B122" s="266" t="s">
        <v>375</v>
      </c>
      <c r="C122" s="267" t="s">
        <v>41</v>
      </c>
      <c r="D122" s="267" t="s">
        <v>72</v>
      </c>
      <c r="E122" s="267">
        <f t="shared" si="33"/>
        <v>0</v>
      </c>
      <c r="F122" s="267">
        <f t="shared" ref="F122:AK122" si="40">IF(F35=1,F53,0)</f>
        <v>0</v>
      </c>
      <c r="G122" s="267">
        <f t="shared" si="40"/>
        <v>0</v>
      </c>
      <c r="H122" s="267">
        <f t="shared" si="40"/>
        <v>0</v>
      </c>
      <c r="I122" s="267">
        <f t="shared" si="40"/>
        <v>0</v>
      </c>
      <c r="J122" s="267">
        <f t="shared" si="40"/>
        <v>0</v>
      </c>
      <c r="K122" s="267">
        <f t="shared" si="40"/>
        <v>0</v>
      </c>
      <c r="L122" s="267">
        <f t="shared" si="40"/>
        <v>0</v>
      </c>
      <c r="M122" s="267">
        <f t="shared" si="40"/>
        <v>0</v>
      </c>
      <c r="N122" s="267">
        <f t="shared" si="40"/>
        <v>0</v>
      </c>
      <c r="O122" s="267">
        <f t="shared" si="40"/>
        <v>0</v>
      </c>
      <c r="P122" s="267">
        <f t="shared" si="40"/>
        <v>0</v>
      </c>
      <c r="Q122" s="267">
        <f t="shared" si="40"/>
        <v>0</v>
      </c>
      <c r="R122" s="267">
        <f t="shared" si="40"/>
        <v>0</v>
      </c>
      <c r="S122" s="267">
        <f t="shared" si="40"/>
        <v>0</v>
      </c>
      <c r="T122" s="267">
        <f t="shared" si="40"/>
        <v>0</v>
      </c>
      <c r="U122" s="267">
        <f t="shared" si="40"/>
        <v>0</v>
      </c>
      <c r="V122" s="267">
        <f t="shared" si="40"/>
        <v>0</v>
      </c>
      <c r="W122" s="267">
        <f t="shared" si="40"/>
        <v>0</v>
      </c>
      <c r="X122" s="267">
        <f t="shared" si="40"/>
        <v>0</v>
      </c>
      <c r="Y122" s="267">
        <f t="shared" si="40"/>
        <v>0</v>
      </c>
      <c r="Z122" s="267">
        <f t="shared" si="40"/>
        <v>0</v>
      </c>
      <c r="AA122" s="267">
        <f t="shared" si="40"/>
        <v>0</v>
      </c>
      <c r="AB122" s="267">
        <f t="shared" si="40"/>
        <v>0</v>
      </c>
      <c r="AC122" s="267">
        <f t="shared" si="40"/>
        <v>0</v>
      </c>
      <c r="AD122" s="267">
        <f t="shared" si="40"/>
        <v>0</v>
      </c>
      <c r="AE122" s="267">
        <f t="shared" si="40"/>
        <v>0</v>
      </c>
      <c r="AF122" s="267">
        <f t="shared" si="40"/>
        <v>0</v>
      </c>
      <c r="AG122" s="267">
        <f t="shared" si="40"/>
        <v>0</v>
      </c>
      <c r="AH122" s="267">
        <f t="shared" si="40"/>
        <v>0</v>
      </c>
      <c r="AI122" s="267">
        <f t="shared" si="40"/>
        <v>0</v>
      </c>
      <c r="AJ122" s="267">
        <f t="shared" si="40"/>
        <v>0</v>
      </c>
      <c r="AK122" s="268">
        <f t="shared" si="40"/>
        <v>0</v>
      </c>
    </row>
    <row r="123" spans="2:37" ht="14.25" x14ac:dyDescent="0.2">
      <c r="B123" s="266" t="s">
        <v>375</v>
      </c>
      <c r="C123" s="267" t="s">
        <v>368</v>
      </c>
      <c r="D123" s="267" t="s">
        <v>72</v>
      </c>
      <c r="E123" s="267">
        <f t="shared" si="33"/>
        <v>0</v>
      </c>
      <c r="F123" s="267">
        <f t="shared" ref="F123:AK123" si="41">IF(F36=1,F54,0)</f>
        <v>0</v>
      </c>
      <c r="G123" s="267">
        <f t="shared" si="41"/>
        <v>0</v>
      </c>
      <c r="H123" s="267">
        <f t="shared" si="41"/>
        <v>0</v>
      </c>
      <c r="I123" s="267">
        <f t="shared" si="41"/>
        <v>0</v>
      </c>
      <c r="J123" s="267">
        <f t="shared" si="41"/>
        <v>0</v>
      </c>
      <c r="K123" s="267">
        <f t="shared" si="41"/>
        <v>0</v>
      </c>
      <c r="L123" s="267">
        <f t="shared" si="41"/>
        <v>0</v>
      </c>
      <c r="M123" s="267">
        <f t="shared" si="41"/>
        <v>0</v>
      </c>
      <c r="N123" s="267">
        <f t="shared" si="41"/>
        <v>0</v>
      </c>
      <c r="O123" s="267">
        <f t="shared" si="41"/>
        <v>0</v>
      </c>
      <c r="P123" s="267">
        <f t="shared" si="41"/>
        <v>0</v>
      </c>
      <c r="Q123" s="267">
        <f t="shared" si="41"/>
        <v>0</v>
      </c>
      <c r="R123" s="267">
        <f t="shared" si="41"/>
        <v>0</v>
      </c>
      <c r="S123" s="267">
        <f t="shared" si="41"/>
        <v>0</v>
      </c>
      <c r="T123" s="267">
        <f t="shared" si="41"/>
        <v>0</v>
      </c>
      <c r="U123" s="267">
        <f t="shared" si="41"/>
        <v>0</v>
      </c>
      <c r="V123" s="267">
        <f t="shared" si="41"/>
        <v>0</v>
      </c>
      <c r="W123" s="267">
        <f t="shared" si="41"/>
        <v>0</v>
      </c>
      <c r="X123" s="267">
        <f t="shared" si="41"/>
        <v>0</v>
      </c>
      <c r="Y123" s="267">
        <f t="shared" si="41"/>
        <v>0</v>
      </c>
      <c r="Z123" s="267">
        <f t="shared" si="41"/>
        <v>0</v>
      </c>
      <c r="AA123" s="267">
        <f t="shared" si="41"/>
        <v>0</v>
      </c>
      <c r="AB123" s="267">
        <f t="shared" si="41"/>
        <v>0</v>
      </c>
      <c r="AC123" s="267">
        <f t="shared" si="41"/>
        <v>0</v>
      </c>
      <c r="AD123" s="267">
        <f t="shared" si="41"/>
        <v>0</v>
      </c>
      <c r="AE123" s="267">
        <f t="shared" si="41"/>
        <v>0</v>
      </c>
      <c r="AF123" s="267">
        <f t="shared" si="41"/>
        <v>0</v>
      </c>
      <c r="AG123" s="267">
        <f t="shared" si="41"/>
        <v>0</v>
      </c>
      <c r="AH123" s="267">
        <f t="shared" si="41"/>
        <v>0</v>
      </c>
      <c r="AI123" s="267">
        <f t="shared" si="41"/>
        <v>0</v>
      </c>
      <c r="AJ123" s="267">
        <f t="shared" si="41"/>
        <v>0</v>
      </c>
      <c r="AK123" s="268">
        <f t="shared" si="41"/>
        <v>0</v>
      </c>
    </row>
    <row r="124" spans="2:37" ht="14.25" x14ac:dyDescent="0.2">
      <c r="B124" s="266" t="s">
        <v>375</v>
      </c>
      <c r="C124" s="267" t="s">
        <v>103</v>
      </c>
      <c r="D124" s="267" t="s">
        <v>72</v>
      </c>
      <c r="E124" s="267">
        <f t="shared" si="33"/>
        <v>0</v>
      </c>
      <c r="F124" s="267">
        <f t="shared" ref="F124:AK124" si="42">IF(F37=1,F55,0)</f>
        <v>0</v>
      </c>
      <c r="G124" s="267">
        <f t="shared" si="42"/>
        <v>0</v>
      </c>
      <c r="H124" s="267">
        <f t="shared" si="42"/>
        <v>0</v>
      </c>
      <c r="I124" s="267">
        <f t="shared" si="42"/>
        <v>0</v>
      </c>
      <c r="J124" s="267">
        <f t="shared" si="42"/>
        <v>0</v>
      </c>
      <c r="K124" s="267">
        <f t="shared" si="42"/>
        <v>0</v>
      </c>
      <c r="L124" s="267">
        <f t="shared" si="42"/>
        <v>0</v>
      </c>
      <c r="M124" s="267">
        <f t="shared" si="42"/>
        <v>0</v>
      </c>
      <c r="N124" s="267">
        <f t="shared" si="42"/>
        <v>0</v>
      </c>
      <c r="O124" s="267">
        <f t="shared" si="42"/>
        <v>0</v>
      </c>
      <c r="P124" s="267">
        <f t="shared" si="42"/>
        <v>0</v>
      </c>
      <c r="Q124" s="267">
        <f t="shared" si="42"/>
        <v>0</v>
      </c>
      <c r="R124" s="267">
        <f t="shared" si="42"/>
        <v>0</v>
      </c>
      <c r="S124" s="267">
        <f t="shared" si="42"/>
        <v>0</v>
      </c>
      <c r="T124" s="267">
        <f t="shared" si="42"/>
        <v>0</v>
      </c>
      <c r="U124" s="267">
        <f t="shared" si="42"/>
        <v>0</v>
      </c>
      <c r="V124" s="267">
        <f t="shared" si="42"/>
        <v>0</v>
      </c>
      <c r="W124" s="267">
        <f t="shared" si="42"/>
        <v>0</v>
      </c>
      <c r="X124" s="267">
        <f t="shared" si="42"/>
        <v>0</v>
      </c>
      <c r="Y124" s="267">
        <f t="shared" si="42"/>
        <v>0</v>
      </c>
      <c r="Z124" s="267">
        <f t="shared" si="42"/>
        <v>0</v>
      </c>
      <c r="AA124" s="267">
        <f t="shared" si="42"/>
        <v>0</v>
      </c>
      <c r="AB124" s="267">
        <f t="shared" si="42"/>
        <v>0</v>
      </c>
      <c r="AC124" s="267">
        <f t="shared" si="42"/>
        <v>0</v>
      </c>
      <c r="AD124" s="267">
        <f t="shared" si="42"/>
        <v>0</v>
      </c>
      <c r="AE124" s="267">
        <f t="shared" si="42"/>
        <v>0</v>
      </c>
      <c r="AF124" s="267">
        <f t="shared" si="42"/>
        <v>0</v>
      </c>
      <c r="AG124" s="267">
        <f t="shared" si="42"/>
        <v>0</v>
      </c>
      <c r="AH124" s="267">
        <f t="shared" si="42"/>
        <v>0</v>
      </c>
      <c r="AI124" s="267">
        <f t="shared" si="42"/>
        <v>0</v>
      </c>
      <c r="AJ124" s="267">
        <f t="shared" si="42"/>
        <v>0</v>
      </c>
      <c r="AK124" s="268">
        <f t="shared" si="42"/>
        <v>0</v>
      </c>
    </row>
    <row r="125" spans="2:37" ht="14.25" x14ac:dyDescent="0.2">
      <c r="B125" s="266" t="s">
        <v>375</v>
      </c>
      <c r="C125" s="267" t="s">
        <v>361</v>
      </c>
      <c r="D125" s="267" t="s">
        <v>72</v>
      </c>
      <c r="E125" s="267">
        <f t="shared" si="33"/>
        <v>0</v>
      </c>
      <c r="F125" s="267">
        <f t="shared" ref="F125:AK125" si="43">IF(F38=1,F56,0)</f>
        <v>0</v>
      </c>
      <c r="G125" s="267">
        <f t="shared" si="43"/>
        <v>0</v>
      </c>
      <c r="H125" s="267">
        <f t="shared" si="43"/>
        <v>0</v>
      </c>
      <c r="I125" s="267">
        <f t="shared" si="43"/>
        <v>0</v>
      </c>
      <c r="J125" s="267">
        <f t="shared" si="43"/>
        <v>0</v>
      </c>
      <c r="K125" s="267">
        <f t="shared" si="43"/>
        <v>0</v>
      </c>
      <c r="L125" s="267">
        <f t="shared" si="43"/>
        <v>0</v>
      </c>
      <c r="M125" s="267">
        <f t="shared" si="43"/>
        <v>0</v>
      </c>
      <c r="N125" s="267">
        <f t="shared" si="43"/>
        <v>0</v>
      </c>
      <c r="O125" s="267">
        <f t="shared" si="43"/>
        <v>0</v>
      </c>
      <c r="P125" s="267">
        <f t="shared" si="43"/>
        <v>0</v>
      </c>
      <c r="Q125" s="267">
        <f t="shared" si="43"/>
        <v>0</v>
      </c>
      <c r="R125" s="267">
        <f t="shared" si="43"/>
        <v>0</v>
      </c>
      <c r="S125" s="267">
        <f t="shared" si="43"/>
        <v>0</v>
      </c>
      <c r="T125" s="267">
        <f t="shared" si="43"/>
        <v>0</v>
      </c>
      <c r="U125" s="267">
        <f t="shared" si="43"/>
        <v>0</v>
      </c>
      <c r="V125" s="267">
        <f t="shared" si="43"/>
        <v>0</v>
      </c>
      <c r="W125" s="267">
        <f t="shared" si="43"/>
        <v>0</v>
      </c>
      <c r="X125" s="267">
        <f t="shared" si="43"/>
        <v>0</v>
      </c>
      <c r="Y125" s="267">
        <f t="shared" si="43"/>
        <v>0</v>
      </c>
      <c r="Z125" s="267">
        <f t="shared" si="43"/>
        <v>0</v>
      </c>
      <c r="AA125" s="267">
        <f t="shared" si="43"/>
        <v>0</v>
      </c>
      <c r="AB125" s="267">
        <f t="shared" si="43"/>
        <v>0</v>
      </c>
      <c r="AC125" s="267">
        <f t="shared" si="43"/>
        <v>0</v>
      </c>
      <c r="AD125" s="267">
        <f t="shared" si="43"/>
        <v>0</v>
      </c>
      <c r="AE125" s="267">
        <f t="shared" si="43"/>
        <v>0</v>
      </c>
      <c r="AF125" s="267">
        <f t="shared" si="43"/>
        <v>0</v>
      </c>
      <c r="AG125" s="267">
        <f t="shared" si="43"/>
        <v>0</v>
      </c>
      <c r="AH125" s="267">
        <f t="shared" si="43"/>
        <v>0</v>
      </c>
      <c r="AI125" s="267">
        <f t="shared" si="43"/>
        <v>0</v>
      </c>
      <c r="AJ125" s="267">
        <f t="shared" si="43"/>
        <v>0</v>
      </c>
      <c r="AK125" s="268">
        <f t="shared" si="43"/>
        <v>0</v>
      </c>
    </row>
    <row r="126" spans="2:37" ht="14.25" x14ac:dyDescent="0.2">
      <c r="B126" s="266" t="s">
        <v>375</v>
      </c>
      <c r="C126" s="267" t="s">
        <v>362</v>
      </c>
      <c r="D126" s="267" t="s">
        <v>72</v>
      </c>
      <c r="E126" s="267">
        <f t="shared" si="33"/>
        <v>0</v>
      </c>
      <c r="F126" s="267">
        <f t="shared" ref="F126:AK126" si="44">IF(F39=1,F57,0)</f>
        <v>0</v>
      </c>
      <c r="G126" s="267">
        <f t="shared" si="44"/>
        <v>0</v>
      </c>
      <c r="H126" s="267">
        <f t="shared" si="44"/>
        <v>0</v>
      </c>
      <c r="I126" s="267">
        <f t="shared" si="44"/>
        <v>0</v>
      </c>
      <c r="J126" s="267">
        <f t="shared" si="44"/>
        <v>0</v>
      </c>
      <c r="K126" s="267">
        <f t="shared" si="44"/>
        <v>0</v>
      </c>
      <c r="L126" s="267">
        <f t="shared" si="44"/>
        <v>0</v>
      </c>
      <c r="M126" s="267">
        <f t="shared" si="44"/>
        <v>0</v>
      </c>
      <c r="N126" s="267">
        <f t="shared" si="44"/>
        <v>0</v>
      </c>
      <c r="O126" s="267">
        <f t="shared" si="44"/>
        <v>0</v>
      </c>
      <c r="P126" s="267">
        <f t="shared" si="44"/>
        <v>0</v>
      </c>
      <c r="Q126" s="267">
        <f t="shared" si="44"/>
        <v>0</v>
      </c>
      <c r="R126" s="267">
        <f t="shared" si="44"/>
        <v>0</v>
      </c>
      <c r="S126" s="267">
        <f t="shared" si="44"/>
        <v>0</v>
      </c>
      <c r="T126" s="267">
        <f t="shared" si="44"/>
        <v>0</v>
      </c>
      <c r="U126" s="267">
        <f t="shared" si="44"/>
        <v>0</v>
      </c>
      <c r="V126" s="267">
        <f t="shared" si="44"/>
        <v>0</v>
      </c>
      <c r="W126" s="267">
        <f t="shared" si="44"/>
        <v>0</v>
      </c>
      <c r="X126" s="267">
        <f t="shared" si="44"/>
        <v>0</v>
      </c>
      <c r="Y126" s="267">
        <f t="shared" si="44"/>
        <v>0</v>
      </c>
      <c r="Z126" s="267">
        <f t="shared" si="44"/>
        <v>0</v>
      </c>
      <c r="AA126" s="267">
        <f t="shared" si="44"/>
        <v>0</v>
      </c>
      <c r="AB126" s="267">
        <f t="shared" si="44"/>
        <v>0</v>
      </c>
      <c r="AC126" s="267">
        <f t="shared" si="44"/>
        <v>0</v>
      </c>
      <c r="AD126" s="267">
        <f t="shared" si="44"/>
        <v>0</v>
      </c>
      <c r="AE126" s="267">
        <f t="shared" si="44"/>
        <v>0</v>
      </c>
      <c r="AF126" s="267">
        <f t="shared" si="44"/>
        <v>0</v>
      </c>
      <c r="AG126" s="267">
        <f t="shared" si="44"/>
        <v>0</v>
      </c>
      <c r="AH126" s="267">
        <f t="shared" si="44"/>
        <v>0</v>
      </c>
      <c r="AI126" s="267">
        <f t="shared" si="44"/>
        <v>0</v>
      </c>
      <c r="AJ126" s="267">
        <f t="shared" si="44"/>
        <v>0</v>
      </c>
      <c r="AK126" s="268">
        <f t="shared" si="44"/>
        <v>0</v>
      </c>
    </row>
    <row r="127" spans="2:37" ht="14.25" x14ac:dyDescent="0.2">
      <c r="B127" s="266" t="s">
        <v>375</v>
      </c>
      <c r="C127" s="267" t="s">
        <v>104</v>
      </c>
      <c r="D127" s="267" t="s">
        <v>72</v>
      </c>
      <c r="E127" s="267">
        <f t="shared" si="33"/>
        <v>0</v>
      </c>
      <c r="F127" s="267">
        <f t="shared" ref="F127:AK127" si="45">IF(F40=1,F58,0)</f>
        <v>0</v>
      </c>
      <c r="G127" s="267">
        <f t="shared" si="45"/>
        <v>0</v>
      </c>
      <c r="H127" s="267">
        <f t="shared" si="45"/>
        <v>0</v>
      </c>
      <c r="I127" s="267">
        <f t="shared" si="45"/>
        <v>0</v>
      </c>
      <c r="J127" s="267">
        <f t="shared" si="45"/>
        <v>0</v>
      </c>
      <c r="K127" s="267">
        <f t="shared" si="45"/>
        <v>0</v>
      </c>
      <c r="L127" s="267">
        <f t="shared" si="45"/>
        <v>0</v>
      </c>
      <c r="M127" s="267">
        <f t="shared" si="45"/>
        <v>0</v>
      </c>
      <c r="N127" s="267">
        <f t="shared" si="45"/>
        <v>0</v>
      </c>
      <c r="O127" s="267">
        <f t="shared" si="45"/>
        <v>0</v>
      </c>
      <c r="P127" s="267">
        <f t="shared" si="45"/>
        <v>0</v>
      </c>
      <c r="Q127" s="267">
        <f t="shared" si="45"/>
        <v>0</v>
      </c>
      <c r="R127" s="267">
        <f t="shared" si="45"/>
        <v>0</v>
      </c>
      <c r="S127" s="267">
        <f t="shared" si="45"/>
        <v>0</v>
      </c>
      <c r="T127" s="267">
        <f t="shared" si="45"/>
        <v>0</v>
      </c>
      <c r="U127" s="267">
        <f t="shared" si="45"/>
        <v>0</v>
      </c>
      <c r="V127" s="267">
        <f t="shared" si="45"/>
        <v>0</v>
      </c>
      <c r="W127" s="267">
        <f t="shared" si="45"/>
        <v>0</v>
      </c>
      <c r="X127" s="267">
        <f t="shared" si="45"/>
        <v>0</v>
      </c>
      <c r="Y127" s="267">
        <f t="shared" si="45"/>
        <v>0</v>
      </c>
      <c r="Z127" s="267">
        <f t="shared" si="45"/>
        <v>0</v>
      </c>
      <c r="AA127" s="267">
        <f t="shared" si="45"/>
        <v>0</v>
      </c>
      <c r="AB127" s="267">
        <f t="shared" si="45"/>
        <v>0</v>
      </c>
      <c r="AC127" s="267">
        <f t="shared" si="45"/>
        <v>0</v>
      </c>
      <c r="AD127" s="267">
        <f t="shared" si="45"/>
        <v>0</v>
      </c>
      <c r="AE127" s="267">
        <f t="shared" si="45"/>
        <v>0</v>
      </c>
      <c r="AF127" s="267">
        <f t="shared" si="45"/>
        <v>0</v>
      </c>
      <c r="AG127" s="267">
        <f t="shared" si="45"/>
        <v>0</v>
      </c>
      <c r="AH127" s="267">
        <f t="shared" si="45"/>
        <v>0</v>
      </c>
      <c r="AI127" s="267">
        <f t="shared" si="45"/>
        <v>0</v>
      </c>
      <c r="AJ127" s="267">
        <f t="shared" si="45"/>
        <v>0</v>
      </c>
      <c r="AK127" s="268">
        <f t="shared" si="45"/>
        <v>0</v>
      </c>
    </row>
    <row r="128" spans="2:37" ht="14.25" x14ac:dyDescent="0.2">
      <c r="B128" s="266" t="s">
        <v>375</v>
      </c>
      <c r="C128" s="267" t="s">
        <v>363</v>
      </c>
      <c r="D128" s="267" t="s">
        <v>72</v>
      </c>
      <c r="E128" s="267">
        <f t="shared" si="33"/>
        <v>0</v>
      </c>
      <c r="F128" s="267">
        <f t="shared" ref="F128:AK128" si="46">IF(F41=1,F59,0)</f>
        <v>0</v>
      </c>
      <c r="G128" s="267">
        <f t="shared" si="46"/>
        <v>0</v>
      </c>
      <c r="H128" s="267">
        <f t="shared" si="46"/>
        <v>0</v>
      </c>
      <c r="I128" s="267">
        <f t="shared" si="46"/>
        <v>0</v>
      </c>
      <c r="J128" s="267">
        <f t="shared" si="46"/>
        <v>0</v>
      </c>
      <c r="K128" s="267">
        <f t="shared" si="46"/>
        <v>0</v>
      </c>
      <c r="L128" s="267">
        <f t="shared" si="46"/>
        <v>0</v>
      </c>
      <c r="M128" s="267">
        <f t="shared" si="46"/>
        <v>0</v>
      </c>
      <c r="N128" s="267">
        <f t="shared" si="46"/>
        <v>0</v>
      </c>
      <c r="O128" s="267">
        <f t="shared" si="46"/>
        <v>0</v>
      </c>
      <c r="P128" s="267">
        <f t="shared" si="46"/>
        <v>0</v>
      </c>
      <c r="Q128" s="267">
        <f t="shared" si="46"/>
        <v>0</v>
      </c>
      <c r="R128" s="267">
        <f t="shared" si="46"/>
        <v>0</v>
      </c>
      <c r="S128" s="267">
        <f t="shared" si="46"/>
        <v>0</v>
      </c>
      <c r="T128" s="267">
        <f t="shared" si="46"/>
        <v>0</v>
      </c>
      <c r="U128" s="267">
        <f t="shared" si="46"/>
        <v>0</v>
      </c>
      <c r="V128" s="267">
        <f t="shared" si="46"/>
        <v>0</v>
      </c>
      <c r="W128" s="267">
        <f t="shared" si="46"/>
        <v>0</v>
      </c>
      <c r="X128" s="267">
        <f t="shared" si="46"/>
        <v>0</v>
      </c>
      <c r="Y128" s="267">
        <f t="shared" si="46"/>
        <v>0</v>
      </c>
      <c r="Z128" s="267">
        <f t="shared" si="46"/>
        <v>0</v>
      </c>
      <c r="AA128" s="267">
        <f t="shared" si="46"/>
        <v>0</v>
      </c>
      <c r="AB128" s="267">
        <f t="shared" si="46"/>
        <v>0</v>
      </c>
      <c r="AC128" s="267">
        <f t="shared" si="46"/>
        <v>0</v>
      </c>
      <c r="AD128" s="267">
        <f t="shared" si="46"/>
        <v>0</v>
      </c>
      <c r="AE128" s="267">
        <f t="shared" si="46"/>
        <v>0</v>
      </c>
      <c r="AF128" s="267">
        <f t="shared" si="46"/>
        <v>0</v>
      </c>
      <c r="AG128" s="267">
        <f t="shared" si="46"/>
        <v>0</v>
      </c>
      <c r="AH128" s="267">
        <f t="shared" si="46"/>
        <v>0</v>
      </c>
      <c r="AI128" s="267">
        <f t="shared" si="46"/>
        <v>0</v>
      </c>
      <c r="AJ128" s="267">
        <f t="shared" si="46"/>
        <v>0</v>
      </c>
      <c r="AK128" s="268">
        <f t="shared" si="46"/>
        <v>0</v>
      </c>
    </row>
    <row r="129" spans="2:37" ht="14.25" x14ac:dyDescent="0.2">
      <c r="B129" s="266" t="s">
        <v>375</v>
      </c>
      <c r="C129" s="267" t="s">
        <v>43</v>
      </c>
      <c r="D129" s="267" t="s">
        <v>73</v>
      </c>
      <c r="E129" s="267">
        <f t="shared" si="33"/>
        <v>2</v>
      </c>
      <c r="F129" s="267">
        <f t="shared" ref="F129:AK129" si="47">IF(F27=1,F63,0)</f>
        <v>0</v>
      </c>
      <c r="G129" s="267">
        <f t="shared" si="47"/>
        <v>0</v>
      </c>
      <c r="H129" s="267">
        <f t="shared" si="47"/>
        <v>0</v>
      </c>
      <c r="I129" s="267">
        <f t="shared" si="47"/>
        <v>0</v>
      </c>
      <c r="J129" s="267">
        <f t="shared" si="47"/>
        <v>0</v>
      </c>
      <c r="K129" s="267">
        <f t="shared" si="47"/>
        <v>0</v>
      </c>
      <c r="L129" s="267">
        <f t="shared" si="47"/>
        <v>0</v>
      </c>
      <c r="M129" s="267">
        <f t="shared" si="47"/>
        <v>0</v>
      </c>
      <c r="N129" s="267">
        <f t="shared" si="47"/>
        <v>0</v>
      </c>
      <c r="O129" s="267">
        <f t="shared" si="47"/>
        <v>0</v>
      </c>
      <c r="P129" s="267">
        <f t="shared" si="47"/>
        <v>0</v>
      </c>
      <c r="Q129" s="267">
        <f t="shared" si="47"/>
        <v>0</v>
      </c>
      <c r="R129" s="267">
        <f t="shared" si="47"/>
        <v>1</v>
      </c>
      <c r="S129" s="267">
        <f t="shared" si="47"/>
        <v>0</v>
      </c>
      <c r="T129" s="267">
        <f t="shared" si="47"/>
        <v>0</v>
      </c>
      <c r="U129" s="267">
        <f t="shared" si="47"/>
        <v>0</v>
      </c>
      <c r="V129" s="267">
        <f t="shared" si="47"/>
        <v>0</v>
      </c>
      <c r="W129" s="267">
        <f t="shared" si="47"/>
        <v>0</v>
      </c>
      <c r="X129" s="267">
        <f t="shared" si="47"/>
        <v>0</v>
      </c>
      <c r="Y129" s="267">
        <f t="shared" si="47"/>
        <v>0</v>
      </c>
      <c r="Z129" s="267">
        <f t="shared" si="47"/>
        <v>0</v>
      </c>
      <c r="AA129" s="267">
        <f t="shared" si="47"/>
        <v>0</v>
      </c>
      <c r="AB129" s="267">
        <f t="shared" si="47"/>
        <v>0</v>
      </c>
      <c r="AC129" s="267">
        <f t="shared" si="47"/>
        <v>0</v>
      </c>
      <c r="AD129" s="267">
        <f t="shared" si="47"/>
        <v>0</v>
      </c>
      <c r="AE129" s="267">
        <f t="shared" si="47"/>
        <v>0</v>
      </c>
      <c r="AF129" s="267">
        <f t="shared" si="47"/>
        <v>0</v>
      </c>
      <c r="AG129" s="267">
        <f t="shared" si="47"/>
        <v>0</v>
      </c>
      <c r="AH129" s="267">
        <f t="shared" si="47"/>
        <v>0</v>
      </c>
      <c r="AI129" s="267">
        <f t="shared" si="47"/>
        <v>1</v>
      </c>
      <c r="AJ129" s="267">
        <f t="shared" si="47"/>
        <v>0</v>
      </c>
      <c r="AK129" s="268">
        <f t="shared" si="47"/>
        <v>0</v>
      </c>
    </row>
    <row r="130" spans="2:37" ht="14.25" x14ac:dyDescent="0.2">
      <c r="B130" s="266" t="s">
        <v>375</v>
      </c>
      <c r="C130" s="267" t="s">
        <v>366</v>
      </c>
      <c r="D130" s="267" t="s">
        <v>73</v>
      </c>
      <c r="E130" s="267">
        <f t="shared" si="33"/>
        <v>0</v>
      </c>
      <c r="F130" s="267">
        <f t="shared" ref="F130:AK130" si="48">IF(F28=1,F64,0)</f>
        <v>0</v>
      </c>
      <c r="G130" s="267">
        <f t="shared" si="48"/>
        <v>0</v>
      </c>
      <c r="H130" s="267">
        <f t="shared" si="48"/>
        <v>0</v>
      </c>
      <c r="I130" s="267">
        <f t="shared" si="48"/>
        <v>0</v>
      </c>
      <c r="J130" s="267">
        <f t="shared" si="48"/>
        <v>0</v>
      </c>
      <c r="K130" s="267">
        <f t="shared" si="48"/>
        <v>0</v>
      </c>
      <c r="L130" s="267">
        <f t="shared" si="48"/>
        <v>0</v>
      </c>
      <c r="M130" s="267">
        <f t="shared" si="48"/>
        <v>0</v>
      </c>
      <c r="N130" s="267">
        <f t="shared" si="48"/>
        <v>0</v>
      </c>
      <c r="O130" s="267">
        <f t="shared" si="48"/>
        <v>0</v>
      </c>
      <c r="P130" s="267">
        <f t="shared" si="48"/>
        <v>0</v>
      </c>
      <c r="Q130" s="267">
        <f t="shared" si="48"/>
        <v>0</v>
      </c>
      <c r="R130" s="267">
        <f t="shared" si="48"/>
        <v>0</v>
      </c>
      <c r="S130" s="267">
        <f t="shared" si="48"/>
        <v>0</v>
      </c>
      <c r="T130" s="267">
        <f t="shared" si="48"/>
        <v>0</v>
      </c>
      <c r="U130" s="267">
        <f t="shared" si="48"/>
        <v>0</v>
      </c>
      <c r="V130" s="267">
        <f t="shared" si="48"/>
        <v>0</v>
      </c>
      <c r="W130" s="267">
        <f t="shared" si="48"/>
        <v>0</v>
      </c>
      <c r="X130" s="267">
        <f t="shared" si="48"/>
        <v>0</v>
      </c>
      <c r="Y130" s="267">
        <f t="shared" si="48"/>
        <v>0</v>
      </c>
      <c r="Z130" s="267">
        <f t="shared" si="48"/>
        <v>0</v>
      </c>
      <c r="AA130" s="267">
        <f t="shared" si="48"/>
        <v>0</v>
      </c>
      <c r="AB130" s="267">
        <f t="shared" si="48"/>
        <v>0</v>
      </c>
      <c r="AC130" s="267">
        <f t="shared" si="48"/>
        <v>0</v>
      </c>
      <c r="AD130" s="267">
        <f t="shared" si="48"/>
        <v>0</v>
      </c>
      <c r="AE130" s="267">
        <f t="shared" si="48"/>
        <v>0</v>
      </c>
      <c r="AF130" s="267">
        <f t="shared" si="48"/>
        <v>0</v>
      </c>
      <c r="AG130" s="267">
        <f t="shared" si="48"/>
        <v>0</v>
      </c>
      <c r="AH130" s="267">
        <f t="shared" si="48"/>
        <v>0</v>
      </c>
      <c r="AI130" s="267">
        <f t="shared" si="48"/>
        <v>0</v>
      </c>
      <c r="AJ130" s="267">
        <f t="shared" si="48"/>
        <v>0</v>
      </c>
      <c r="AK130" s="268">
        <f t="shared" si="48"/>
        <v>0</v>
      </c>
    </row>
    <row r="131" spans="2:37" ht="14.25" x14ac:dyDescent="0.2">
      <c r="B131" s="266" t="s">
        <v>375</v>
      </c>
      <c r="C131" s="267" t="s">
        <v>40</v>
      </c>
      <c r="D131" s="267" t="s">
        <v>73</v>
      </c>
      <c r="E131" s="267">
        <f t="shared" si="33"/>
        <v>1</v>
      </c>
      <c r="F131" s="267">
        <f t="shared" ref="F131:AK131" si="49">IF(F29=1,F65,0)</f>
        <v>0</v>
      </c>
      <c r="G131" s="267">
        <f t="shared" si="49"/>
        <v>0</v>
      </c>
      <c r="H131" s="267">
        <f t="shared" si="49"/>
        <v>0</v>
      </c>
      <c r="I131" s="267">
        <f t="shared" si="49"/>
        <v>0</v>
      </c>
      <c r="J131" s="267">
        <f t="shared" si="49"/>
        <v>0</v>
      </c>
      <c r="K131" s="267">
        <f t="shared" si="49"/>
        <v>0</v>
      </c>
      <c r="L131" s="267">
        <f t="shared" si="49"/>
        <v>0</v>
      </c>
      <c r="M131" s="267">
        <f t="shared" si="49"/>
        <v>0</v>
      </c>
      <c r="N131" s="267">
        <f t="shared" si="49"/>
        <v>0</v>
      </c>
      <c r="O131" s="267">
        <f t="shared" si="49"/>
        <v>0</v>
      </c>
      <c r="P131" s="267">
        <f t="shared" si="49"/>
        <v>0</v>
      </c>
      <c r="Q131" s="267">
        <f t="shared" si="49"/>
        <v>0</v>
      </c>
      <c r="R131" s="267">
        <f t="shared" si="49"/>
        <v>1</v>
      </c>
      <c r="S131" s="267">
        <f t="shared" si="49"/>
        <v>0</v>
      </c>
      <c r="T131" s="267">
        <f t="shared" si="49"/>
        <v>0</v>
      </c>
      <c r="U131" s="267">
        <f t="shared" si="49"/>
        <v>0</v>
      </c>
      <c r="V131" s="267">
        <f t="shared" si="49"/>
        <v>0</v>
      </c>
      <c r="W131" s="267">
        <f t="shared" si="49"/>
        <v>0</v>
      </c>
      <c r="X131" s="267">
        <f t="shared" si="49"/>
        <v>0</v>
      </c>
      <c r="Y131" s="267">
        <f t="shared" si="49"/>
        <v>0</v>
      </c>
      <c r="Z131" s="267">
        <f t="shared" si="49"/>
        <v>0</v>
      </c>
      <c r="AA131" s="267">
        <f t="shared" si="49"/>
        <v>0</v>
      </c>
      <c r="AB131" s="267">
        <f t="shared" si="49"/>
        <v>0</v>
      </c>
      <c r="AC131" s="267">
        <f t="shared" si="49"/>
        <v>0</v>
      </c>
      <c r="AD131" s="267">
        <f t="shared" si="49"/>
        <v>0</v>
      </c>
      <c r="AE131" s="267">
        <f t="shared" si="49"/>
        <v>0</v>
      </c>
      <c r="AF131" s="267">
        <f t="shared" si="49"/>
        <v>0</v>
      </c>
      <c r="AG131" s="267">
        <f t="shared" si="49"/>
        <v>0</v>
      </c>
      <c r="AH131" s="267">
        <f t="shared" si="49"/>
        <v>0</v>
      </c>
      <c r="AI131" s="267">
        <f t="shared" si="49"/>
        <v>0</v>
      </c>
      <c r="AJ131" s="267">
        <f t="shared" si="49"/>
        <v>0</v>
      </c>
      <c r="AK131" s="268">
        <f t="shared" si="49"/>
        <v>0</v>
      </c>
    </row>
    <row r="132" spans="2:37" ht="14.25" x14ac:dyDescent="0.2">
      <c r="B132" s="266" t="s">
        <v>375</v>
      </c>
      <c r="C132" s="267" t="s">
        <v>42</v>
      </c>
      <c r="D132" s="267" t="s">
        <v>73</v>
      </c>
      <c r="E132" s="267">
        <f t="shared" si="33"/>
        <v>2</v>
      </c>
      <c r="F132" s="267">
        <f t="shared" ref="F132:AK132" si="50">IF(F30=1,F66,0)</f>
        <v>0</v>
      </c>
      <c r="G132" s="267">
        <f t="shared" si="50"/>
        <v>0</v>
      </c>
      <c r="H132" s="267">
        <f t="shared" si="50"/>
        <v>0</v>
      </c>
      <c r="I132" s="267">
        <f t="shared" si="50"/>
        <v>0</v>
      </c>
      <c r="J132" s="267">
        <f t="shared" si="50"/>
        <v>0</v>
      </c>
      <c r="K132" s="267">
        <f t="shared" si="50"/>
        <v>0</v>
      </c>
      <c r="L132" s="267">
        <f t="shared" si="50"/>
        <v>0</v>
      </c>
      <c r="M132" s="267">
        <f t="shared" si="50"/>
        <v>0</v>
      </c>
      <c r="N132" s="267">
        <f t="shared" si="50"/>
        <v>0</v>
      </c>
      <c r="O132" s="267">
        <f t="shared" si="50"/>
        <v>0</v>
      </c>
      <c r="P132" s="267">
        <f t="shared" si="50"/>
        <v>0</v>
      </c>
      <c r="Q132" s="267">
        <f t="shared" si="50"/>
        <v>0</v>
      </c>
      <c r="R132" s="267">
        <f t="shared" si="50"/>
        <v>1</v>
      </c>
      <c r="S132" s="267">
        <f t="shared" si="50"/>
        <v>0</v>
      </c>
      <c r="T132" s="267">
        <f t="shared" si="50"/>
        <v>0</v>
      </c>
      <c r="U132" s="267">
        <f t="shared" si="50"/>
        <v>0</v>
      </c>
      <c r="V132" s="267">
        <f t="shared" si="50"/>
        <v>0</v>
      </c>
      <c r="W132" s="267">
        <f t="shared" si="50"/>
        <v>0</v>
      </c>
      <c r="X132" s="267">
        <f t="shared" si="50"/>
        <v>0</v>
      </c>
      <c r="Y132" s="267">
        <f t="shared" si="50"/>
        <v>0</v>
      </c>
      <c r="Z132" s="267">
        <f t="shared" si="50"/>
        <v>0</v>
      </c>
      <c r="AA132" s="267">
        <f t="shared" si="50"/>
        <v>0</v>
      </c>
      <c r="AB132" s="267">
        <f t="shared" si="50"/>
        <v>0</v>
      </c>
      <c r="AC132" s="267">
        <f t="shared" si="50"/>
        <v>0</v>
      </c>
      <c r="AD132" s="267">
        <f t="shared" si="50"/>
        <v>0</v>
      </c>
      <c r="AE132" s="267">
        <f t="shared" si="50"/>
        <v>0</v>
      </c>
      <c r="AF132" s="267">
        <f t="shared" si="50"/>
        <v>0</v>
      </c>
      <c r="AG132" s="267">
        <f t="shared" si="50"/>
        <v>0</v>
      </c>
      <c r="AH132" s="267">
        <f t="shared" si="50"/>
        <v>0</v>
      </c>
      <c r="AI132" s="267">
        <f t="shared" si="50"/>
        <v>1</v>
      </c>
      <c r="AJ132" s="267">
        <f t="shared" si="50"/>
        <v>0</v>
      </c>
      <c r="AK132" s="268">
        <f t="shared" si="50"/>
        <v>0</v>
      </c>
    </row>
    <row r="133" spans="2:37" ht="14.25" x14ac:dyDescent="0.2">
      <c r="B133" s="266" t="s">
        <v>375</v>
      </c>
      <c r="C133" s="267" t="s">
        <v>367</v>
      </c>
      <c r="D133" s="267" t="s">
        <v>73</v>
      </c>
      <c r="E133" s="267">
        <f t="shared" si="33"/>
        <v>0</v>
      </c>
      <c r="F133" s="267">
        <f t="shared" ref="F133:AK133" si="51">IF(F31=1,F67,0)</f>
        <v>0</v>
      </c>
      <c r="G133" s="267">
        <f t="shared" si="51"/>
        <v>0</v>
      </c>
      <c r="H133" s="267">
        <f t="shared" si="51"/>
        <v>0</v>
      </c>
      <c r="I133" s="267">
        <f t="shared" si="51"/>
        <v>0</v>
      </c>
      <c r="J133" s="267">
        <f t="shared" si="51"/>
        <v>0</v>
      </c>
      <c r="K133" s="267">
        <f t="shared" si="51"/>
        <v>0</v>
      </c>
      <c r="L133" s="267">
        <f t="shared" si="51"/>
        <v>0</v>
      </c>
      <c r="M133" s="267">
        <f t="shared" si="51"/>
        <v>0</v>
      </c>
      <c r="N133" s="267">
        <f t="shared" si="51"/>
        <v>0</v>
      </c>
      <c r="O133" s="267">
        <f t="shared" si="51"/>
        <v>0</v>
      </c>
      <c r="P133" s="267">
        <f t="shared" si="51"/>
        <v>0</v>
      </c>
      <c r="Q133" s="267">
        <f t="shared" si="51"/>
        <v>0</v>
      </c>
      <c r="R133" s="267">
        <f t="shared" si="51"/>
        <v>0</v>
      </c>
      <c r="S133" s="267">
        <f t="shared" si="51"/>
        <v>0</v>
      </c>
      <c r="T133" s="267">
        <f t="shared" si="51"/>
        <v>0</v>
      </c>
      <c r="U133" s="267">
        <f t="shared" si="51"/>
        <v>0</v>
      </c>
      <c r="V133" s="267">
        <f t="shared" si="51"/>
        <v>0</v>
      </c>
      <c r="W133" s="267">
        <f t="shared" si="51"/>
        <v>0</v>
      </c>
      <c r="X133" s="267">
        <f t="shared" si="51"/>
        <v>0</v>
      </c>
      <c r="Y133" s="267">
        <f t="shared" si="51"/>
        <v>0</v>
      </c>
      <c r="Z133" s="267">
        <f t="shared" si="51"/>
        <v>0</v>
      </c>
      <c r="AA133" s="267">
        <f t="shared" si="51"/>
        <v>0</v>
      </c>
      <c r="AB133" s="267">
        <f t="shared" si="51"/>
        <v>0</v>
      </c>
      <c r="AC133" s="267">
        <f t="shared" si="51"/>
        <v>0</v>
      </c>
      <c r="AD133" s="267">
        <f t="shared" si="51"/>
        <v>0</v>
      </c>
      <c r="AE133" s="267">
        <f t="shared" si="51"/>
        <v>0</v>
      </c>
      <c r="AF133" s="267">
        <f t="shared" si="51"/>
        <v>0</v>
      </c>
      <c r="AG133" s="267">
        <f t="shared" si="51"/>
        <v>0</v>
      </c>
      <c r="AH133" s="267">
        <f t="shared" si="51"/>
        <v>0</v>
      </c>
      <c r="AI133" s="267">
        <f t="shared" si="51"/>
        <v>0</v>
      </c>
      <c r="AJ133" s="267">
        <f t="shared" si="51"/>
        <v>0</v>
      </c>
      <c r="AK133" s="268">
        <f t="shared" si="51"/>
        <v>0</v>
      </c>
    </row>
    <row r="134" spans="2:37" ht="14.25" x14ac:dyDescent="0.2">
      <c r="B134" s="266" t="s">
        <v>375</v>
      </c>
      <c r="C134" s="267" t="s">
        <v>45</v>
      </c>
      <c r="D134" s="267" t="s">
        <v>73</v>
      </c>
      <c r="E134" s="267">
        <f t="shared" si="33"/>
        <v>0</v>
      </c>
      <c r="F134" s="267">
        <f t="shared" ref="F134:AK134" si="52">IF(F32=1,F68,0)</f>
        <v>0</v>
      </c>
      <c r="G134" s="267">
        <f t="shared" si="52"/>
        <v>0</v>
      </c>
      <c r="H134" s="267">
        <f t="shared" si="52"/>
        <v>0</v>
      </c>
      <c r="I134" s="267">
        <f t="shared" si="52"/>
        <v>0</v>
      </c>
      <c r="J134" s="267">
        <f t="shared" si="52"/>
        <v>0</v>
      </c>
      <c r="K134" s="267">
        <f t="shared" si="52"/>
        <v>0</v>
      </c>
      <c r="L134" s="267">
        <f t="shared" si="52"/>
        <v>0</v>
      </c>
      <c r="M134" s="267">
        <f t="shared" si="52"/>
        <v>0</v>
      </c>
      <c r="N134" s="267">
        <f t="shared" si="52"/>
        <v>0</v>
      </c>
      <c r="O134" s="267">
        <f t="shared" si="52"/>
        <v>0</v>
      </c>
      <c r="P134" s="267">
        <f t="shared" si="52"/>
        <v>0</v>
      </c>
      <c r="Q134" s="267">
        <f t="shared" si="52"/>
        <v>0</v>
      </c>
      <c r="R134" s="267">
        <f t="shared" si="52"/>
        <v>0</v>
      </c>
      <c r="S134" s="267">
        <f t="shared" si="52"/>
        <v>0</v>
      </c>
      <c r="T134" s="267">
        <f t="shared" si="52"/>
        <v>0</v>
      </c>
      <c r="U134" s="267">
        <f t="shared" si="52"/>
        <v>0</v>
      </c>
      <c r="V134" s="267">
        <f t="shared" si="52"/>
        <v>0</v>
      </c>
      <c r="W134" s="267">
        <f t="shared" si="52"/>
        <v>0</v>
      </c>
      <c r="X134" s="267">
        <f t="shared" si="52"/>
        <v>0</v>
      </c>
      <c r="Y134" s="267">
        <f t="shared" si="52"/>
        <v>0</v>
      </c>
      <c r="Z134" s="267">
        <f t="shared" si="52"/>
        <v>0</v>
      </c>
      <c r="AA134" s="267">
        <f t="shared" si="52"/>
        <v>0</v>
      </c>
      <c r="AB134" s="267">
        <f t="shared" si="52"/>
        <v>0</v>
      </c>
      <c r="AC134" s="267">
        <f t="shared" si="52"/>
        <v>0</v>
      </c>
      <c r="AD134" s="267">
        <f t="shared" si="52"/>
        <v>0</v>
      </c>
      <c r="AE134" s="267">
        <f t="shared" si="52"/>
        <v>0</v>
      </c>
      <c r="AF134" s="267">
        <f t="shared" si="52"/>
        <v>0</v>
      </c>
      <c r="AG134" s="267">
        <f t="shared" si="52"/>
        <v>0</v>
      </c>
      <c r="AH134" s="267">
        <f t="shared" si="52"/>
        <v>0</v>
      </c>
      <c r="AI134" s="267">
        <f t="shared" si="52"/>
        <v>0</v>
      </c>
      <c r="AJ134" s="267">
        <f t="shared" si="52"/>
        <v>0</v>
      </c>
      <c r="AK134" s="268">
        <f t="shared" si="52"/>
        <v>0</v>
      </c>
    </row>
    <row r="135" spans="2:37" ht="14.25" x14ac:dyDescent="0.2">
      <c r="B135" s="266" t="s">
        <v>375</v>
      </c>
      <c r="C135" s="267" t="s">
        <v>46</v>
      </c>
      <c r="D135" s="267" t="s">
        <v>73</v>
      </c>
      <c r="E135" s="267">
        <f t="shared" si="33"/>
        <v>0</v>
      </c>
      <c r="F135" s="267">
        <f t="shared" ref="F135:AK135" si="53">IF(F33=1,F69,0)</f>
        <v>0</v>
      </c>
      <c r="G135" s="267">
        <f t="shared" si="53"/>
        <v>0</v>
      </c>
      <c r="H135" s="267">
        <f t="shared" si="53"/>
        <v>0</v>
      </c>
      <c r="I135" s="267">
        <f t="shared" si="53"/>
        <v>0</v>
      </c>
      <c r="J135" s="267">
        <f t="shared" si="53"/>
        <v>0</v>
      </c>
      <c r="K135" s="267">
        <f t="shared" si="53"/>
        <v>0</v>
      </c>
      <c r="L135" s="267">
        <f t="shared" si="53"/>
        <v>0</v>
      </c>
      <c r="M135" s="267">
        <f t="shared" si="53"/>
        <v>0</v>
      </c>
      <c r="N135" s="267">
        <f t="shared" si="53"/>
        <v>0</v>
      </c>
      <c r="O135" s="267">
        <f t="shared" si="53"/>
        <v>0</v>
      </c>
      <c r="P135" s="267">
        <f t="shared" si="53"/>
        <v>0</v>
      </c>
      <c r="Q135" s="267">
        <f t="shared" si="53"/>
        <v>0</v>
      </c>
      <c r="R135" s="267">
        <f t="shared" si="53"/>
        <v>0</v>
      </c>
      <c r="S135" s="267">
        <f t="shared" si="53"/>
        <v>0</v>
      </c>
      <c r="T135" s="267">
        <f t="shared" si="53"/>
        <v>0</v>
      </c>
      <c r="U135" s="267">
        <f t="shared" si="53"/>
        <v>0</v>
      </c>
      <c r="V135" s="267">
        <f t="shared" si="53"/>
        <v>0</v>
      </c>
      <c r="W135" s="267">
        <f t="shared" si="53"/>
        <v>0</v>
      </c>
      <c r="X135" s="267">
        <f t="shared" si="53"/>
        <v>0</v>
      </c>
      <c r="Y135" s="267">
        <f t="shared" si="53"/>
        <v>0</v>
      </c>
      <c r="Z135" s="267">
        <f t="shared" si="53"/>
        <v>0</v>
      </c>
      <c r="AA135" s="267">
        <f t="shared" si="53"/>
        <v>0</v>
      </c>
      <c r="AB135" s="267">
        <f t="shared" si="53"/>
        <v>0</v>
      </c>
      <c r="AC135" s="267">
        <f t="shared" si="53"/>
        <v>0</v>
      </c>
      <c r="AD135" s="267">
        <f t="shared" si="53"/>
        <v>0</v>
      </c>
      <c r="AE135" s="267">
        <f t="shared" si="53"/>
        <v>0</v>
      </c>
      <c r="AF135" s="267">
        <f t="shared" si="53"/>
        <v>0</v>
      </c>
      <c r="AG135" s="267">
        <f t="shared" si="53"/>
        <v>0</v>
      </c>
      <c r="AH135" s="267">
        <f t="shared" si="53"/>
        <v>0</v>
      </c>
      <c r="AI135" s="267">
        <f t="shared" si="53"/>
        <v>0</v>
      </c>
      <c r="AJ135" s="267">
        <f t="shared" si="53"/>
        <v>0</v>
      </c>
      <c r="AK135" s="268">
        <f t="shared" si="53"/>
        <v>0</v>
      </c>
    </row>
    <row r="136" spans="2:37" ht="14.25" x14ac:dyDescent="0.2">
      <c r="B136" s="266" t="s">
        <v>375</v>
      </c>
      <c r="C136" s="267" t="s">
        <v>44</v>
      </c>
      <c r="D136" s="267" t="s">
        <v>73</v>
      </c>
      <c r="E136" s="267">
        <f t="shared" si="33"/>
        <v>1</v>
      </c>
      <c r="F136" s="267">
        <f t="shared" ref="F136:AK136" si="54">IF(F34=1,F70,0)</f>
        <v>0</v>
      </c>
      <c r="G136" s="267">
        <f t="shared" si="54"/>
        <v>0</v>
      </c>
      <c r="H136" s="267">
        <f t="shared" si="54"/>
        <v>0</v>
      </c>
      <c r="I136" s="267">
        <f t="shared" si="54"/>
        <v>0</v>
      </c>
      <c r="J136" s="267">
        <f t="shared" si="54"/>
        <v>0</v>
      </c>
      <c r="K136" s="267">
        <f t="shared" si="54"/>
        <v>0</v>
      </c>
      <c r="L136" s="267">
        <f t="shared" si="54"/>
        <v>0</v>
      </c>
      <c r="M136" s="267">
        <f t="shared" si="54"/>
        <v>0</v>
      </c>
      <c r="N136" s="267">
        <f t="shared" si="54"/>
        <v>0</v>
      </c>
      <c r="O136" s="267">
        <f t="shared" si="54"/>
        <v>0</v>
      </c>
      <c r="P136" s="267">
        <f t="shared" si="54"/>
        <v>0</v>
      </c>
      <c r="Q136" s="267">
        <f t="shared" si="54"/>
        <v>0</v>
      </c>
      <c r="R136" s="267">
        <f t="shared" si="54"/>
        <v>1</v>
      </c>
      <c r="S136" s="267">
        <f t="shared" si="54"/>
        <v>0</v>
      </c>
      <c r="T136" s="267">
        <f t="shared" si="54"/>
        <v>0</v>
      </c>
      <c r="U136" s="267">
        <f t="shared" si="54"/>
        <v>0</v>
      </c>
      <c r="V136" s="267">
        <f t="shared" si="54"/>
        <v>0</v>
      </c>
      <c r="W136" s="267">
        <f t="shared" si="54"/>
        <v>0</v>
      </c>
      <c r="X136" s="267">
        <f t="shared" si="54"/>
        <v>0</v>
      </c>
      <c r="Y136" s="267">
        <f t="shared" si="54"/>
        <v>0</v>
      </c>
      <c r="Z136" s="267">
        <f t="shared" si="54"/>
        <v>0</v>
      </c>
      <c r="AA136" s="267">
        <f t="shared" si="54"/>
        <v>0</v>
      </c>
      <c r="AB136" s="267">
        <f t="shared" si="54"/>
        <v>0</v>
      </c>
      <c r="AC136" s="267">
        <f t="shared" si="54"/>
        <v>0</v>
      </c>
      <c r="AD136" s="267">
        <f t="shared" si="54"/>
        <v>0</v>
      </c>
      <c r="AE136" s="267">
        <f t="shared" si="54"/>
        <v>0</v>
      </c>
      <c r="AF136" s="267">
        <f t="shared" si="54"/>
        <v>0</v>
      </c>
      <c r="AG136" s="267">
        <f t="shared" si="54"/>
        <v>0</v>
      </c>
      <c r="AH136" s="267">
        <f t="shared" si="54"/>
        <v>0</v>
      </c>
      <c r="AI136" s="267">
        <f t="shared" si="54"/>
        <v>0</v>
      </c>
      <c r="AJ136" s="267">
        <f t="shared" si="54"/>
        <v>0</v>
      </c>
      <c r="AK136" s="268">
        <f t="shared" si="54"/>
        <v>0</v>
      </c>
    </row>
    <row r="137" spans="2:37" ht="14.25" x14ac:dyDescent="0.2">
      <c r="B137" s="266" t="s">
        <v>375</v>
      </c>
      <c r="C137" s="267" t="s">
        <v>41</v>
      </c>
      <c r="D137" s="267" t="s">
        <v>73</v>
      </c>
      <c r="E137" s="267">
        <f t="shared" si="33"/>
        <v>1</v>
      </c>
      <c r="F137" s="267">
        <f t="shared" ref="F137:AK137" si="55">IF(F35=1,F71,0)</f>
        <v>0</v>
      </c>
      <c r="G137" s="267">
        <f t="shared" si="55"/>
        <v>0</v>
      </c>
      <c r="H137" s="267">
        <f t="shared" si="55"/>
        <v>0</v>
      </c>
      <c r="I137" s="267">
        <f t="shared" si="55"/>
        <v>0</v>
      </c>
      <c r="J137" s="267">
        <f t="shared" si="55"/>
        <v>0</v>
      </c>
      <c r="K137" s="267">
        <f t="shared" si="55"/>
        <v>0</v>
      </c>
      <c r="L137" s="267">
        <f t="shared" si="55"/>
        <v>0</v>
      </c>
      <c r="M137" s="267">
        <f t="shared" si="55"/>
        <v>0</v>
      </c>
      <c r="N137" s="267">
        <f t="shared" si="55"/>
        <v>0</v>
      </c>
      <c r="O137" s="267">
        <f t="shared" si="55"/>
        <v>0</v>
      </c>
      <c r="P137" s="267">
        <f t="shared" si="55"/>
        <v>0</v>
      </c>
      <c r="Q137" s="267">
        <f t="shared" si="55"/>
        <v>0</v>
      </c>
      <c r="R137" s="267">
        <f t="shared" si="55"/>
        <v>1</v>
      </c>
      <c r="S137" s="267">
        <f t="shared" si="55"/>
        <v>0</v>
      </c>
      <c r="T137" s="267">
        <f t="shared" si="55"/>
        <v>0</v>
      </c>
      <c r="U137" s="267">
        <f t="shared" si="55"/>
        <v>0</v>
      </c>
      <c r="V137" s="267">
        <f t="shared" si="55"/>
        <v>0</v>
      </c>
      <c r="W137" s="267">
        <f t="shared" si="55"/>
        <v>0</v>
      </c>
      <c r="X137" s="267">
        <f t="shared" si="55"/>
        <v>0</v>
      </c>
      <c r="Y137" s="267">
        <f t="shared" si="55"/>
        <v>0</v>
      </c>
      <c r="Z137" s="267">
        <f t="shared" si="55"/>
        <v>0</v>
      </c>
      <c r="AA137" s="267">
        <f t="shared" si="55"/>
        <v>0</v>
      </c>
      <c r="AB137" s="267">
        <f t="shared" si="55"/>
        <v>0</v>
      </c>
      <c r="AC137" s="267">
        <f t="shared" si="55"/>
        <v>0</v>
      </c>
      <c r="AD137" s="267">
        <f t="shared" si="55"/>
        <v>0</v>
      </c>
      <c r="AE137" s="267">
        <f t="shared" si="55"/>
        <v>0</v>
      </c>
      <c r="AF137" s="267">
        <f t="shared" si="55"/>
        <v>0</v>
      </c>
      <c r="AG137" s="267">
        <f t="shared" si="55"/>
        <v>0</v>
      </c>
      <c r="AH137" s="267">
        <f t="shared" si="55"/>
        <v>0</v>
      </c>
      <c r="AI137" s="267">
        <f t="shared" si="55"/>
        <v>0</v>
      </c>
      <c r="AJ137" s="267">
        <f t="shared" si="55"/>
        <v>0</v>
      </c>
      <c r="AK137" s="268">
        <f t="shared" si="55"/>
        <v>0</v>
      </c>
    </row>
    <row r="138" spans="2:37" ht="14.25" x14ac:dyDescent="0.2">
      <c r="B138" s="266" t="s">
        <v>375</v>
      </c>
      <c r="C138" s="267" t="s">
        <v>368</v>
      </c>
      <c r="D138" s="267" t="s">
        <v>73</v>
      </c>
      <c r="E138" s="267">
        <f t="shared" si="33"/>
        <v>1</v>
      </c>
      <c r="F138" s="267">
        <f t="shared" ref="F138:AK138" si="56">IF(F36=1,F72,0)</f>
        <v>0</v>
      </c>
      <c r="G138" s="267">
        <f t="shared" si="56"/>
        <v>0</v>
      </c>
      <c r="H138" s="267">
        <f t="shared" si="56"/>
        <v>0</v>
      </c>
      <c r="I138" s="267">
        <f t="shared" si="56"/>
        <v>0</v>
      </c>
      <c r="J138" s="267">
        <f t="shared" si="56"/>
        <v>0</v>
      </c>
      <c r="K138" s="267">
        <f t="shared" si="56"/>
        <v>0</v>
      </c>
      <c r="L138" s="267">
        <f t="shared" si="56"/>
        <v>0</v>
      </c>
      <c r="M138" s="267">
        <f t="shared" si="56"/>
        <v>0</v>
      </c>
      <c r="N138" s="267">
        <f t="shared" si="56"/>
        <v>0</v>
      </c>
      <c r="O138" s="267">
        <f t="shared" si="56"/>
        <v>0</v>
      </c>
      <c r="P138" s="267">
        <f t="shared" si="56"/>
        <v>0</v>
      </c>
      <c r="Q138" s="267">
        <f t="shared" si="56"/>
        <v>0</v>
      </c>
      <c r="R138" s="267">
        <f t="shared" si="56"/>
        <v>1</v>
      </c>
      <c r="S138" s="267">
        <f t="shared" si="56"/>
        <v>0</v>
      </c>
      <c r="T138" s="267">
        <f t="shared" si="56"/>
        <v>0</v>
      </c>
      <c r="U138" s="267">
        <f t="shared" si="56"/>
        <v>0</v>
      </c>
      <c r="V138" s="267">
        <f t="shared" si="56"/>
        <v>0</v>
      </c>
      <c r="W138" s="267">
        <f t="shared" si="56"/>
        <v>0</v>
      </c>
      <c r="X138" s="267">
        <f t="shared" si="56"/>
        <v>0</v>
      </c>
      <c r="Y138" s="267">
        <f t="shared" si="56"/>
        <v>0</v>
      </c>
      <c r="Z138" s="267">
        <f t="shared" si="56"/>
        <v>0</v>
      </c>
      <c r="AA138" s="267">
        <f t="shared" si="56"/>
        <v>0</v>
      </c>
      <c r="AB138" s="267">
        <f t="shared" si="56"/>
        <v>0</v>
      </c>
      <c r="AC138" s="267">
        <f t="shared" si="56"/>
        <v>0</v>
      </c>
      <c r="AD138" s="267">
        <f t="shared" si="56"/>
        <v>0</v>
      </c>
      <c r="AE138" s="267">
        <f t="shared" si="56"/>
        <v>0</v>
      </c>
      <c r="AF138" s="267">
        <f t="shared" si="56"/>
        <v>0</v>
      </c>
      <c r="AG138" s="267">
        <f t="shared" si="56"/>
        <v>0</v>
      </c>
      <c r="AH138" s="267">
        <f t="shared" si="56"/>
        <v>0</v>
      </c>
      <c r="AI138" s="267">
        <f t="shared" si="56"/>
        <v>0</v>
      </c>
      <c r="AJ138" s="267">
        <f t="shared" si="56"/>
        <v>0</v>
      </c>
      <c r="AK138" s="268">
        <f t="shared" si="56"/>
        <v>0</v>
      </c>
    </row>
    <row r="139" spans="2:37" ht="14.25" x14ac:dyDescent="0.2">
      <c r="B139" s="266" t="s">
        <v>375</v>
      </c>
      <c r="C139" s="267" t="s">
        <v>103</v>
      </c>
      <c r="D139" s="267" t="s">
        <v>73</v>
      </c>
      <c r="E139" s="267">
        <f t="shared" si="33"/>
        <v>1</v>
      </c>
      <c r="F139" s="267">
        <f t="shared" ref="F139:AK139" si="57">IF(F37=1,F73,0)</f>
        <v>0</v>
      </c>
      <c r="G139" s="267">
        <f t="shared" si="57"/>
        <v>0</v>
      </c>
      <c r="H139" s="267">
        <f t="shared" si="57"/>
        <v>0</v>
      </c>
      <c r="I139" s="267">
        <f t="shared" si="57"/>
        <v>0</v>
      </c>
      <c r="J139" s="267">
        <f t="shared" si="57"/>
        <v>0</v>
      </c>
      <c r="K139" s="267">
        <f t="shared" si="57"/>
        <v>0</v>
      </c>
      <c r="L139" s="267">
        <f t="shared" si="57"/>
        <v>0</v>
      </c>
      <c r="M139" s="267">
        <f t="shared" si="57"/>
        <v>0</v>
      </c>
      <c r="N139" s="267">
        <f t="shared" si="57"/>
        <v>0</v>
      </c>
      <c r="O139" s="267">
        <f t="shared" si="57"/>
        <v>0</v>
      </c>
      <c r="P139" s="267">
        <f t="shared" si="57"/>
        <v>0</v>
      </c>
      <c r="Q139" s="267">
        <f t="shared" si="57"/>
        <v>0</v>
      </c>
      <c r="R139" s="267">
        <f t="shared" si="57"/>
        <v>1</v>
      </c>
      <c r="S139" s="267">
        <f t="shared" si="57"/>
        <v>0</v>
      </c>
      <c r="T139" s="267">
        <f t="shared" si="57"/>
        <v>0</v>
      </c>
      <c r="U139" s="267">
        <f t="shared" si="57"/>
        <v>0</v>
      </c>
      <c r="V139" s="267">
        <f t="shared" si="57"/>
        <v>0</v>
      </c>
      <c r="W139" s="267">
        <f t="shared" si="57"/>
        <v>0</v>
      </c>
      <c r="X139" s="267">
        <f t="shared" si="57"/>
        <v>0</v>
      </c>
      <c r="Y139" s="267">
        <f t="shared" si="57"/>
        <v>0</v>
      </c>
      <c r="Z139" s="267">
        <f t="shared" si="57"/>
        <v>0</v>
      </c>
      <c r="AA139" s="267">
        <f t="shared" si="57"/>
        <v>0</v>
      </c>
      <c r="AB139" s="267">
        <f t="shared" si="57"/>
        <v>0</v>
      </c>
      <c r="AC139" s="267">
        <f t="shared" si="57"/>
        <v>0</v>
      </c>
      <c r="AD139" s="267">
        <f t="shared" si="57"/>
        <v>0</v>
      </c>
      <c r="AE139" s="267">
        <f t="shared" si="57"/>
        <v>0</v>
      </c>
      <c r="AF139" s="267">
        <f t="shared" si="57"/>
        <v>0</v>
      </c>
      <c r="AG139" s="267">
        <f t="shared" si="57"/>
        <v>0</v>
      </c>
      <c r="AH139" s="267">
        <f t="shared" si="57"/>
        <v>0</v>
      </c>
      <c r="AI139" s="267">
        <f t="shared" si="57"/>
        <v>0</v>
      </c>
      <c r="AJ139" s="267">
        <f t="shared" si="57"/>
        <v>0</v>
      </c>
      <c r="AK139" s="268">
        <f t="shared" si="57"/>
        <v>0</v>
      </c>
    </row>
    <row r="140" spans="2:37" ht="14.25" x14ac:dyDescent="0.2">
      <c r="B140" s="266" t="s">
        <v>375</v>
      </c>
      <c r="C140" s="267" t="s">
        <v>361</v>
      </c>
      <c r="D140" s="267" t="s">
        <v>73</v>
      </c>
      <c r="E140" s="267">
        <f t="shared" si="33"/>
        <v>1</v>
      </c>
      <c r="F140" s="267">
        <f t="shared" ref="F140:AK140" si="58">IF(F38=1,F74,0)</f>
        <v>0</v>
      </c>
      <c r="G140" s="267">
        <f t="shared" si="58"/>
        <v>0</v>
      </c>
      <c r="H140" s="267">
        <f t="shared" si="58"/>
        <v>0</v>
      </c>
      <c r="I140" s="267">
        <f t="shared" si="58"/>
        <v>0</v>
      </c>
      <c r="J140" s="267">
        <f t="shared" si="58"/>
        <v>0</v>
      </c>
      <c r="K140" s="267">
        <f t="shared" si="58"/>
        <v>0</v>
      </c>
      <c r="L140" s="267">
        <f t="shared" si="58"/>
        <v>0</v>
      </c>
      <c r="M140" s="267">
        <f t="shared" si="58"/>
        <v>0</v>
      </c>
      <c r="N140" s="267">
        <f t="shared" si="58"/>
        <v>0</v>
      </c>
      <c r="O140" s="267">
        <f t="shared" si="58"/>
        <v>0</v>
      </c>
      <c r="P140" s="267">
        <f t="shared" si="58"/>
        <v>0</v>
      </c>
      <c r="Q140" s="267">
        <f t="shared" si="58"/>
        <v>0</v>
      </c>
      <c r="R140" s="267">
        <f t="shared" si="58"/>
        <v>1</v>
      </c>
      <c r="S140" s="267">
        <f t="shared" si="58"/>
        <v>0</v>
      </c>
      <c r="T140" s="267">
        <f t="shared" si="58"/>
        <v>0</v>
      </c>
      <c r="U140" s="267">
        <f t="shared" si="58"/>
        <v>0</v>
      </c>
      <c r="V140" s="267">
        <f t="shared" si="58"/>
        <v>0</v>
      </c>
      <c r="W140" s="267">
        <f t="shared" si="58"/>
        <v>0</v>
      </c>
      <c r="X140" s="267">
        <f t="shared" si="58"/>
        <v>0</v>
      </c>
      <c r="Y140" s="267">
        <f t="shared" si="58"/>
        <v>0</v>
      </c>
      <c r="Z140" s="267">
        <f t="shared" si="58"/>
        <v>0</v>
      </c>
      <c r="AA140" s="267">
        <f t="shared" si="58"/>
        <v>0</v>
      </c>
      <c r="AB140" s="267">
        <f t="shared" si="58"/>
        <v>0</v>
      </c>
      <c r="AC140" s="267">
        <f t="shared" si="58"/>
        <v>0</v>
      </c>
      <c r="AD140" s="267">
        <f t="shared" si="58"/>
        <v>0</v>
      </c>
      <c r="AE140" s="267">
        <f t="shared" si="58"/>
        <v>0</v>
      </c>
      <c r="AF140" s="267">
        <f t="shared" si="58"/>
        <v>0</v>
      </c>
      <c r="AG140" s="267">
        <f t="shared" si="58"/>
        <v>0</v>
      </c>
      <c r="AH140" s="267">
        <f t="shared" si="58"/>
        <v>0</v>
      </c>
      <c r="AI140" s="267">
        <f t="shared" si="58"/>
        <v>0</v>
      </c>
      <c r="AJ140" s="267">
        <f t="shared" si="58"/>
        <v>0</v>
      </c>
      <c r="AK140" s="268">
        <f t="shared" si="58"/>
        <v>0</v>
      </c>
    </row>
    <row r="141" spans="2:37" ht="14.25" x14ac:dyDescent="0.2">
      <c r="B141" s="266" t="s">
        <v>375</v>
      </c>
      <c r="C141" s="267" t="s">
        <v>362</v>
      </c>
      <c r="D141" s="267" t="s">
        <v>73</v>
      </c>
      <c r="E141" s="267">
        <f t="shared" si="33"/>
        <v>0</v>
      </c>
      <c r="F141" s="267">
        <f t="shared" ref="F141:AK141" si="59">IF(F39=1,F75,0)</f>
        <v>0</v>
      </c>
      <c r="G141" s="267">
        <f t="shared" si="59"/>
        <v>0</v>
      </c>
      <c r="H141" s="267">
        <f t="shared" si="59"/>
        <v>0</v>
      </c>
      <c r="I141" s="267">
        <f t="shared" si="59"/>
        <v>0</v>
      </c>
      <c r="J141" s="267">
        <f t="shared" si="59"/>
        <v>0</v>
      </c>
      <c r="K141" s="267">
        <f t="shared" si="59"/>
        <v>0</v>
      </c>
      <c r="L141" s="267">
        <f t="shared" si="59"/>
        <v>0</v>
      </c>
      <c r="M141" s="267">
        <f t="shared" si="59"/>
        <v>0</v>
      </c>
      <c r="N141" s="267">
        <f t="shared" si="59"/>
        <v>0</v>
      </c>
      <c r="O141" s="267">
        <f t="shared" si="59"/>
        <v>0</v>
      </c>
      <c r="P141" s="267">
        <f t="shared" si="59"/>
        <v>0</v>
      </c>
      <c r="Q141" s="267">
        <f t="shared" si="59"/>
        <v>0</v>
      </c>
      <c r="R141" s="267">
        <f t="shared" si="59"/>
        <v>0</v>
      </c>
      <c r="S141" s="267">
        <f t="shared" si="59"/>
        <v>0</v>
      </c>
      <c r="T141" s="267">
        <f t="shared" si="59"/>
        <v>0</v>
      </c>
      <c r="U141" s="267">
        <f t="shared" si="59"/>
        <v>0</v>
      </c>
      <c r="V141" s="267">
        <f t="shared" si="59"/>
        <v>0</v>
      </c>
      <c r="W141" s="267">
        <f t="shared" si="59"/>
        <v>0</v>
      </c>
      <c r="X141" s="267">
        <f t="shared" si="59"/>
        <v>0</v>
      </c>
      <c r="Y141" s="267">
        <f t="shared" si="59"/>
        <v>0</v>
      </c>
      <c r="Z141" s="267">
        <f t="shared" si="59"/>
        <v>0</v>
      </c>
      <c r="AA141" s="267">
        <f t="shared" si="59"/>
        <v>0</v>
      </c>
      <c r="AB141" s="267">
        <f t="shared" si="59"/>
        <v>0</v>
      </c>
      <c r="AC141" s="267">
        <f t="shared" si="59"/>
        <v>0</v>
      </c>
      <c r="AD141" s="267">
        <f t="shared" si="59"/>
        <v>0</v>
      </c>
      <c r="AE141" s="267">
        <f t="shared" si="59"/>
        <v>0</v>
      </c>
      <c r="AF141" s="267">
        <f t="shared" si="59"/>
        <v>0</v>
      </c>
      <c r="AG141" s="267">
        <f t="shared" si="59"/>
        <v>0</v>
      </c>
      <c r="AH141" s="267">
        <f t="shared" si="59"/>
        <v>0</v>
      </c>
      <c r="AI141" s="267">
        <f t="shared" si="59"/>
        <v>0</v>
      </c>
      <c r="AJ141" s="267">
        <f t="shared" si="59"/>
        <v>0</v>
      </c>
      <c r="AK141" s="268">
        <f t="shared" si="59"/>
        <v>0</v>
      </c>
    </row>
    <row r="142" spans="2:37" ht="14.25" x14ac:dyDescent="0.2">
      <c r="B142" s="266" t="s">
        <v>375</v>
      </c>
      <c r="C142" s="267" t="s">
        <v>104</v>
      </c>
      <c r="D142" s="267" t="s">
        <v>73</v>
      </c>
      <c r="E142" s="267">
        <f t="shared" si="33"/>
        <v>0</v>
      </c>
      <c r="F142" s="267">
        <f t="shared" ref="F142:AK142" si="60">IF(F40=1,F76,0)</f>
        <v>0</v>
      </c>
      <c r="G142" s="267">
        <f t="shared" si="60"/>
        <v>0</v>
      </c>
      <c r="H142" s="267">
        <f t="shared" si="60"/>
        <v>0</v>
      </c>
      <c r="I142" s="267">
        <f t="shared" si="60"/>
        <v>0</v>
      </c>
      <c r="J142" s="267">
        <f t="shared" si="60"/>
        <v>0</v>
      </c>
      <c r="K142" s="267">
        <f t="shared" si="60"/>
        <v>0</v>
      </c>
      <c r="L142" s="267">
        <f t="shared" si="60"/>
        <v>0</v>
      </c>
      <c r="M142" s="267">
        <f t="shared" si="60"/>
        <v>0</v>
      </c>
      <c r="N142" s="267">
        <f t="shared" si="60"/>
        <v>0</v>
      </c>
      <c r="O142" s="267">
        <f t="shared" si="60"/>
        <v>0</v>
      </c>
      <c r="P142" s="267">
        <f t="shared" si="60"/>
        <v>0</v>
      </c>
      <c r="Q142" s="267">
        <f t="shared" si="60"/>
        <v>0</v>
      </c>
      <c r="R142" s="267">
        <f t="shared" si="60"/>
        <v>0</v>
      </c>
      <c r="S142" s="267">
        <f t="shared" si="60"/>
        <v>0</v>
      </c>
      <c r="T142" s="267">
        <f t="shared" si="60"/>
        <v>0</v>
      </c>
      <c r="U142" s="267">
        <f t="shared" si="60"/>
        <v>0</v>
      </c>
      <c r="V142" s="267">
        <f t="shared" si="60"/>
        <v>0</v>
      </c>
      <c r="W142" s="267">
        <f t="shared" si="60"/>
        <v>0</v>
      </c>
      <c r="X142" s="267">
        <f t="shared" si="60"/>
        <v>0</v>
      </c>
      <c r="Y142" s="267">
        <f t="shared" si="60"/>
        <v>0</v>
      </c>
      <c r="Z142" s="267">
        <f t="shared" si="60"/>
        <v>0</v>
      </c>
      <c r="AA142" s="267">
        <f t="shared" si="60"/>
        <v>0</v>
      </c>
      <c r="AB142" s="267">
        <f t="shared" si="60"/>
        <v>0</v>
      </c>
      <c r="AC142" s="267">
        <f t="shared" si="60"/>
        <v>0</v>
      </c>
      <c r="AD142" s="267">
        <f t="shared" si="60"/>
        <v>0</v>
      </c>
      <c r="AE142" s="267">
        <f t="shared" si="60"/>
        <v>0</v>
      </c>
      <c r="AF142" s="267">
        <f t="shared" si="60"/>
        <v>0</v>
      </c>
      <c r="AG142" s="267">
        <f t="shared" si="60"/>
        <v>0</v>
      </c>
      <c r="AH142" s="267">
        <f t="shared" si="60"/>
        <v>0</v>
      </c>
      <c r="AI142" s="267">
        <f t="shared" si="60"/>
        <v>0</v>
      </c>
      <c r="AJ142" s="267">
        <f t="shared" si="60"/>
        <v>0</v>
      </c>
      <c r="AK142" s="268">
        <f t="shared" si="60"/>
        <v>0</v>
      </c>
    </row>
    <row r="143" spans="2:37" ht="14.25" x14ac:dyDescent="0.2">
      <c r="B143" s="266" t="s">
        <v>375</v>
      </c>
      <c r="C143" s="267" t="s">
        <v>363</v>
      </c>
      <c r="D143" s="267" t="s">
        <v>73</v>
      </c>
      <c r="E143" s="267">
        <f t="shared" si="33"/>
        <v>0</v>
      </c>
      <c r="F143" s="267">
        <f t="shared" ref="F143:AK143" si="61">IF(F41=1,F77,0)</f>
        <v>0</v>
      </c>
      <c r="G143" s="267">
        <f t="shared" si="61"/>
        <v>0</v>
      </c>
      <c r="H143" s="267">
        <f t="shared" si="61"/>
        <v>0</v>
      </c>
      <c r="I143" s="267">
        <f t="shared" si="61"/>
        <v>0</v>
      </c>
      <c r="J143" s="267">
        <f t="shared" si="61"/>
        <v>0</v>
      </c>
      <c r="K143" s="267">
        <f t="shared" si="61"/>
        <v>0</v>
      </c>
      <c r="L143" s="267">
        <f t="shared" si="61"/>
        <v>0</v>
      </c>
      <c r="M143" s="267">
        <f t="shared" si="61"/>
        <v>0</v>
      </c>
      <c r="N143" s="267">
        <f t="shared" si="61"/>
        <v>0</v>
      </c>
      <c r="O143" s="267">
        <f t="shared" si="61"/>
        <v>0</v>
      </c>
      <c r="P143" s="267">
        <f t="shared" si="61"/>
        <v>0</v>
      </c>
      <c r="Q143" s="267">
        <f t="shared" si="61"/>
        <v>0</v>
      </c>
      <c r="R143" s="267">
        <f t="shared" si="61"/>
        <v>0</v>
      </c>
      <c r="S143" s="267">
        <f t="shared" si="61"/>
        <v>0</v>
      </c>
      <c r="T143" s="267">
        <f t="shared" si="61"/>
        <v>0</v>
      </c>
      <c r="U143" s="267">
        <f t="shared" si="61"/>
        <v>0</v>
      </c>
      <c r="V143" s="267">
        <f t="shared" si="61"/>
        <v>0</v>
      </c>
      <c r="W143" s="267">
        <f t="shared" si="61"/>
        <v>0</v>
      </c>
      <c r="X143" s="267">
        <f t="shared" si="61"/>
        <v>0</v>
      </c>
      <c r="Y143" s="267">
        <f t="shared" si="61"/>
        <v>0</v>
      </c>
      <c r="Z143" s="267">
        <f t="shared" si="61"/>
        <v>0</v>
      </c>
      <c r="AA143" s="267">
        <f t="shared" si="61"/>
        <v>0</v>
      </c>
      <c r="AB143" s="267">
        <f t="shared" si="61"/>
        <v>0</v>
      </c>
      <c r="AC143" s="267">
        <f t="shared" si="61"/>
        <v>0</v>
      </c>
      <c r="AD143" s="267">
        <f t="shared" si="61"/>
        <v>0</v>
      </c>
      <c r="AE143" s="267">
        <f t="shared" si="61"/>
        <v>0</v>
      </c>
      <c r="AF143" s="267">
        <f t="shared" si="61"/>
        <v>0</v>
      </c>
      <c r="AG143" s="267">
        <f t="shared" si="61"/>
        <v>0</v>
      </c>
      <c r="AH143" s="267">
        <f t="shared" si="61"/>
        <v>0</v>
      </c>
      <c r="AI143" s="267">
        <f t="shared" si="61"/>
        <v>0</v>
      </c>
      <c r="AJ143" s="267">
        <f t="shared" si="61"/>
        <v>0</v>
      </c>
      <c r="AK143" s="268">
        <f t="shared" si="61"/>
        <v>0</v>
      </c>
    </row>
    <row r="144" spans="2:37" x14ac:dyDescent="0.2"/>
  </sheetData>
  <mergeCells count="2">
    <mergeCell ref="D5:G5"/>
    <mergeCell ref="C5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Audit"><![CDATA[<table border="1"><tbody><tr><td>Event</td>
<td>Date</td>
<td>User</td></tr>
<tr><td>Unreserve</td>
<td>01/13/2012 11:40:38</td>
<td>Patricia.Horton</td></tr>
<tr><td>Version Added</td>
<td>01/13/2012 11:40:37</td>
<td>Patricia.Horton</td></tr>
<tr><td>Version Opened</td>
<td>01/13/2012 11:39:06</td>
<td>Patricia.Horton</td></tr>
<tr><td>Reserve</td>
<td>01/13/2012 11:39:05</td>
<td>Patricia.Horton</td></tr>
<tr><td>Unreserve</td>
<td>01/13/2012 11:38:57</td>
<td>Patricia.Horton</td></tr>
<tr><td>Version Added</td>
<td>01/13/2012 11:38:56</td>
<td>Patricia.Horton</td></tr>
<tr><td>Version Opened</td>
<td>01/13/2012 11:35:37</td>
<td>Patricia.Horton</td></tr>
<tr><td>Reserve</td>
<td>01/13/2012 11:35:34</td>
<td>Patricia.Horton</td></tr>
<tr><td>Version Opened</td>
<td>01/13/2012 11:35:15</td>
<td>Patricia.Horton</td></tr>
<tr><td>Version Added</td>
<td>01/13/2012 11:35:14</td>
<td>Patricia.Horton</td></tr>
<tr><td>Create</td>
<td>01/13/2012 11:35:14</td>
<td>Patricia.Horton</td></tr></tbody></table>]]></LongProp>
</LongProperti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ing_x0020_Schedule xmlns="2db7b9d2-d0d1-4c8f-9f18-7d6b813a7ec1" xsi:nil="true"/>
    <Expired xmlns="0f691ebb-607a-495b-b184-84cc3c4753ce">false</Expired>
    <Research_x0020_Project xmlns="3b648e86-4ac7-4373-a039-d4a3607dc6c8">Facilities Charges Review</Research_x0020_Project>
    <Category xmlns="2db7b9d2-d0d1-4c8f-9f18-7d6b813a7ec1" xsi:nil="true"/>
    <_dlc_Exempt xmlns="http://schemas.microsoft.com/sharepoint/v3" xsi:nil="true"/>
    <_dlc_ExpireDateSaved xmlns="http://schemas.microsoft.com/sharepoint/v3" xsi:nil="true"/>
    <_dlc_ExpireDate xmlns="http://schemas.microsoft.com/sharepoint/v3">2039-12-20T14:49:51+00:00</_dlc_Expire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5607B106D9D7F4AB71D935DFD327073001D581EE3B0D5404D90F4A3726F8040BF" ma:contentTypeVersion="56" ma:contentTypeDescription="New Excel Document" ma:contentTypeScope="" ma:versionID="06deae92c7e43faff07a8474b2659e60">
  <xsd:schema xmlns:xsd="http://www.w3.org/2001/XMLSchema" xmlns:xs="http://www.w3.org/2001/XMLSchema" xmlns:p="http://schemas.microsoft.com/office/2006/metadata/properties" xmlns:ns1="http://schemas.microsoft.com/sharepoint/v3" xmlns:ns2="0f691ebb-607a-495b-b184-84cc3c4753ce" xmlns:ns3="2db7b9d2-d0d1-4c8f-9f18-7d6b813a7ec1" xmlns:ns4="3b648e86-4ac7-4373-a039-d4a3607dc6c8" targetNamespace="http://schemas.microsoft.com/office/2006/metadata/properties" ma:root="true" ma:fieldsID="a24d9bb527ea4c8b2fd5fbfc29b3b2b1" ns1:_="" ns2:_="" ns3:_="" ns4:_="">
    <xsd:import namespace="http://schemas.microsoft.com/sharepoint/v3"/>
    <xsd:import namespace="0f691ebb-607a-495b-b184-84cc3c4753ce"/>
    <xsd:import namespace="2db7b9d2-d0d1-4c8f-9f18-7d6b813a7ec1"/>
    <xsd:import namespace="3b648e86-4ac7-4373-a039-d4a3607dc6c8"/>
    <xsd:element name="properties">
      <xsd:complexType>
        <xsd:sequence>
          <xsd:element name="documentManagement">
            <xsd:complexType>
              <xsd:all>
                <xsd:element ref="ns2:Expired" minOccurs="0"/>
                <xsd:element ref="ns1:_dlc_ExpireDateSaved" minOccurs="0"/>
                <xsd:element ref="ns1:_dlc_ExpireDate" minOccurs="0"/>
                <xsd:element ref="ns1:_dlc_Exempt" minOccurs="0"/>
                <xsd:element ref="ns3:Reporting_x0020_Schedule" minOccurs="0"/>
                <xsd:element ref="ns4:Research_x0020_Project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4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5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91ebb-607a-495b-b184-84cc3c4753ce" elementFormDefault="qualified">
    <xsd:import namespace="http://schemas.microsoft.com/office/2006/documentManagement/types"/>
    <xsd:import namespace="http://schemas.microsoft.com/office/infopath/2007/PartnerControls"/>
    <xsd:element name="Expired" ma:index="2" nillable="true" ma:displayName="Expired" ma:default="0" ma:internalName="Expir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7b9d2-d0d1-4c8f-9f18-7d6b813a7ec1" elementFormDefault="qualified">
    <xsd:import namespace="http://schemas.microsoft.com/office/2006/documentManagement/types"/>
    <xsd:import namespace="http://schemas.microsoft.com/office/infopath/2007/PartnerControls"/>
    <xsd:element name="Reporting_x0020_Schedule" ma:index="12" nillable="true" ma:displayName="Reporting Schedule" ma:format="Dropdown" ma:internalName="Reporting_x0020_Schedule">
      <xsd:simpleType>
        <xsd:restriction base="dms:Choice">
          <xsd:enumeration value="1998-99"/>
          <xsd:enumeration value="1999-00"/>
          <xsd:enumeration value="2000-01"/>
          <xsd:enumeration value="2001-02"/>
          <xsd:enumeration value="2002-03"/>
          <xsd:enumeration value="2003-04"/>
          <xsd:enumeration value="2004-05"/>
          <xsd:enumeration value="2005-06"/>
          <xsd:enumeration value="2006-07"/>
          <xsd:enumeration value="2007-08"/>
          <xsd:enumeration value="2008-09"/>
          <xsd:enumeration value="2009-10"/>
          <xsd:enumeration value="2010-11"/>
          <xsd:enumeration value="2011-12"/>
          <xsd:enumeration value="2012-13"/>
          <xsd:enumeration value="2013-14"/>
          <xsd:enumeration value="2014-15"/>
          <xsd:enumeration value="2015-16"/>
          <xsd:enumeration value="2016-17"/>
          <xsd:enumeration value="1998-1998"/>
          <xsd:enumeration value="1998-2001"/>
          <xsd:enumeration value="1998-2004"/>
          <xsd:enumeration value="1998-2008"/>
          <xsd:enumeration value="1998-2010"/>
          <xsd:enumeration value="1998-2012"/>
          <xsd:enumeration value="1998-2014"/>
          <xsd:enumeration value="1998-2016"/>
        </xsd:restriction>
      </xsd:simpleType>
    </xsd:element>
    <xsd:element name="Category" ma:index="14" nillable="true" ma:displayName="Category" ma:internalName="Catego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48e86-4ac7-4373-a039-d4a3607dc6c8" elementFormDefault="qualified">
    <xsd:import namespace="http://schemas.microsoft.com/office/2006/documentManagement/types"/>
    <xsd:import namespace="http://schemas.microsoft.com/office/infopath/2007/PartnerControls"/>
    <xsd:element name="Research_x0020_Project" ma:index="13" nillable="true" ma:displayName="Research Project" ma:format="Dropdown" ma:internalName="Research_x0020_Project0">
      <xsd:simpleType>
        <xsd:restriction base="dms:Choice">
          <xsd:enumeration value="Active Scotland Household Targeting Tool"/>
          <xsd:enumeration value="Economic Importance of Sport"/>
          <xsd:enumeration value="Coaching Panel Survey"/>
          <xsd:enumeration value="Equalities Research"/>
          <xsd:enumeration value="Facilities Charges Review"/>
          <xsd:enumeration value="Go Well/Go East"/>
          <xsd:enumeration value="Value of Sport in Tertiary Educ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|-1465434203" UniqueId="085d7cc5-b1fb-4c95-b963-23f0df388294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>
                <formula id="sportscotland"/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F6F3B5-31D5-459D-93C3-D2B87BFFEF8F}"/>
</file>

<file path=customXml/itemProps2.xml><?xml version="1.0" encoding="utf-8"?>
<ds:datastoreItem xmlns:ds="http://schemas.openxmlformats.org/officeDocument/2006/customXml" ds:itemID="{3F17B58E-63EC-4837-BE26-7407C7E56425}"/>
</file>

<file path=customXml/itemProps3.xml><?xml version="1.0" encoding="utf-8"?>
<ds:datastoreItem xmlns:ds="http://schemas.openxmlformats.org/officeDocument/2006/customXml" ds:itemID="{596E2B85-3261-4CEF-A3AB-E109D33921D6}"/>
</file>

<file path=customXml/itemProps4.xml><?xml version="1.0" encoding="utf-8"?>
<ds:datastoreItem xmlns:ds="http://schemas.openxmlformats.org/officeDocument/2006/customXml" ds:itemID="{D4B89863-4442-417C-A9DB-155F88CB12F6}"/>
</file>

<file path=customXml/itemProps5.xml><?xml version="1.0" encoding="utf-8"?>
<ds:datastoreItem xmlns:ds="http://schemas.openxmlformats.org/officeDocument/2006/customXml" ds:itemID="{F8EA904B-7CA6-4B43-891E-A99A8453D2DC}"/>
</file>

<file path=customXml/itemProps6.xml><?xml version="1.0" encoding="utf-8"?>
<ds:datastoreItem xmlns:ds="http://schemas.openxmlformats.org/officeDocument/2006/customXml" ds:itemID="{2CA3A44B-5FF9-4B4F-93BE-0D3706FCF5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Introduction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Hall charges</vt:lpstr>
      <vt:lpstr>Appendix 1</vt:lpstr>
      <vt:lpstr>Appendix 2</vt:lpstr>
      <vt:lpstr>Appendix 3</vt:lpstr>
      <vt:lpstr>Appendix 4a</vt:lpstr>
      <vt:lpstr>Appendix 4b</vt:lpstr>
      <vt:lpstr>Appendix 4c</vt:lpstr>
      <vt:lpstr>Appendix 4d</vt:lpstr>
      <vt:lpstr>Appendix 5</vt:lpstr>
      <vt:lpstr>RPI Vs Mean Charges</vt:lpstr>
      <vt:lpstr>Charges Data</vt:lpstr>
      <vt:lpstr>RPI Data</vt:lpstr>
      <vt:lpstr>Concessions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Review of charges report - Final</dc:title>
  <dc:creator>Patricia Horton</dc:creator>
  <cp:lastModifiedBy>David Williamson</cp:lastModifiedBy>
  <cp:lastPrinted>2009-01-06T12:58:54Z</cp:lastPrinted>
  <dcterms:created xsi:type="dcterms:W3CDTF">2006-01-13T13:59:12Z</dcterms:created>
  <dcterms:modified xsi:type="dcterms:W3CDTF">2020-02-04T11:40:11Z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>&lt;formula id="sportscotland"&gt;&lt;/formula&gt;</vt:lpwstr>
  </property>
  <property fmtid="{D5CDD505-2E9C-101B-9397-08002B2CF9AE}" pid="3" name="_dlc_policyId">
    <vt:lpwstr>0x0101|-1465434203</vt:lpwstr>
  </property>
  <property fmtid="{D5CDD505-2E9C-101B-9397-08002B2CF9AE}" pid="4" name="display_urn:schemas-microsoft-com:office:office#Editor">
    <vt:lpwstr>Scott Baxter</vt:lpwstr>
  </property>
  <property fmtid="{D5CDD505-2E9C-101B-9397-08002B2CF9AE}" pid="5" name="Owned By">
    <vt:lpwstr>129</vt:lpwstr>
  </property>
  <property fmtid="{D5CDD505-2E9C-101B-9397-08002B2CF9AE}" pid="6" name="Nickname">
    <vt:lpwstr>2905088</vt:lpwstr>
  </property>
  <property fmtid="{D5CDD505-2E9C-101B-9397-08002B2CF9AE}" pid="7" name="LivelinkID">
    <vt:lpwstr>2905088</vt:lpwstr>
  </property>
  <property fmtid="{D5CDD505-2E9C-101B-9397-08002B2CF9AE}" pid="8" name="display_urn:schemas-microsoft-com:office:office#Owned_x0020_By">
    <vt:lpwstr>Patricia Horton</vt:lpwstr>
  </property>
  <property fmtid="{D5CDD505-2E9C-101B-9397-08002B2CF9AE}" pid="9" name="display_urn:schemas-microsoft-com:office:office#Author">
    <vt:lpwstr>Patricia Horton</vt:lpwstr>
  </property>
  <property fmtid="{D5CDD505-2E9C-101B-9397-08002B2CF9AE}" pid="10" name="Audit">
    <vt:lpwstr>11</vt:lpwstr>
  </property>
  <property fmtid="{D5CDD505-2E9C-101B-9397-08002B2CF9AE}" pid="11" name="ssStrategicCategory">
    <vt:lpwstr>Understanding &amp; Belief</vt:lpwstr>
  </property>
  <property fmtid="{D5CDD505-2E9C-101B-9397-08002B2CF9AE}" pid="12" name="xd_Signature">
    <vt:lpwstr/>
  </property>
  <property fmtid="{D5CDD505-2E9C-101B-9397-08002B2CF9AE}" pid="13" name="Order">
    <vt:r8>3095800</vt:r8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ssLocalAuthority">
    <vt:lpwstr>N/A</vt:lpwstr>
  </property>
  <property fmtid="{D5CDD505-2E9C-101B-9397-08002B2CF9AE}" pid="17" name="ssProgramme">
    <vt:lpwstr>Sports Research</vt:lpwstr>
  </property>
  <property fmtid="{D5CDD505-2E9C-101B-9397-08002B2CF9AE}" pid="18" name="ssSportsGoverningBody">
    <vt:lpwstr>N/A</vt:lpwstr>
  </property>
  <property fmtid="{D5CDD505-2E9C-101B-9397-08002B2CF9AE}" pid="19" name="ContentTypeId">
    <vt:lpwstr>0x01010035607B106D9D7F4AB71D935DFD327073001D581EE3B0D5404D90F4A3726F8040BF</vt:lpwstr>
  </property>
  <property fmtid="{D5CDD505-2E9C-101B-9397-08002B2CF9AE}" pid="20" name="_dlc_Exempt">
    <vt:lpwstr/>
  </property>
  <property fmtid="{D5CDD505-2E9C-101B-9397-08002B2CF9AE}" pid="21" name="Description1">
    <vt:lpwstr>11</vt:lpwstr>
  </property>
  <property fmtid="{D5CDD505-2E9C-101B-9397-08002B2CF9AE}" pid="22" name="Description11">
    <vt:lpwstr/>
  </property>
  <property fmtid="{D5CDD505-2E9C-101B-9397-08002B2CF9AE}" pid="23" name="Description0">
    <vt:lpwstr>11</vt:lpwstr>
  </property>
  <property fmtid="{D5CDD505-2E9C-101B-9397-08002B2CF9AE}" pid="24" name="Description5">
    <vt:lpwstr/>
  </property>
  <property fmtid="{D5CDD505-2E9C-101B-9397-08002B2CF9AE}" pid="25" name="Description10">
    <vt:lpwstr/>
  </property>
  <property fmtid="{D5CDD505-2E9C-101B-9397-08002B2CF9AE}" pid="26" name="Description3">
    <vt:lpwstr>11</vt:lpwstr>
  </property>
  <property fmtid="{D5CDD505-2E9C-101B-9397-08002B2CF9AE}" pid="27" name="Description4">
    <vt:lpwstr/>
  </property>
  <property fmtid="{D5CDD505-2E9C-101B-9397-08002B2CF9AE}" pid="28" name="Description9">
    <vt:lpwstr/>
  </property>
  <property fmtid="{D5CDD505-2E9C-101B-9397-08002B2CF9AE}" pid="29" name="Description2">
    <vt:lpwstr>11</vt:lpwstr>
  </property>
  <property fmtid="{D5CDD505-2E9C-101B-9397-08002B2CF9AE}" pid="30" name="Description7">
    <vt:lpwstr/>
  </property>
  <property fmtid="{D5CDD505-2E9C-101B-9397-08002B2CF9AE}" pid="31" name="Description8">
    <vt:lpwstr/>
  </property>
  <property fmtid="{D5CDD505-2E9C-101B-9397-08002B2CF9AE}" pid="32" name="Description6">
    <vt:lpwstr/>
  </property>
  <property fmtid="{D5CDD505-2E9C-101B-9397-08002B2CF9AE}" pid="33" name="References">
    <vt:lpwstr>11</vt:lpwstr>
  </property>
  <property fmtid="{D5CDD505-2E9C-101B-9397-08002B2CF9AE}" pid="34" name="_dlc_ExpireDate">
    <vt:lpwstr>2034-10-08T08:39:39Z</vt:lpwstr>
  </property>
  <property fmtid="{D5CDD505-2E9C-101B-9397-08002B2CF9AE}" pid="35" name="Research Projects">
    <vt:lpwstr>Facilities Charges Review</vt:lpwstr>
  </property>
  <property fmtid="{D5CDD505-2E9C-101B-9397-08002B2CF9AE}" pid="36" name="_dlc_ExpireDateSaved">
    <vt:lpwstr/>
  </property>
  <property fmtid="{D5CDD505-2E9C-101B-9397-08002B2CF9AE}" pid="37" name="RoutingRuleDescription">
    <vt:lpwstr/>
  </property>
</Properties>
</file>